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iaadvisory1-my.sharepoint.com/personal/cara_tritt_tmgconsulting_com/Documents/Documents/TMG/Clients/Greenville/03 - RFP Package/Final RFP Package/"/>
    </mc:Choice>
  </mc:AlternateContent>
  <xr:revisionPtr revIDLastSave="0" documentId="8_{BF577116-9777-4E00-94B2-893CE01F6608}" xr6:coauthVersionLast="47" xr6:coauthVersionMax="47" xr10:uidLastSave="{00000000-0000-0000-0000-000000000000}"/>
  <bookViews>
    <workbookView xWindow="-110" yWindow="-110" windowWidth="19420" windowHeight="11500" tabRatio="834" xr2:uid="{00000000-000D-0000-FFFF-FFFF00000000}"/>
  </bookViews>
  <sheets>
    <sheet name="Instructions" sheetId="25" r:id="rId1"/>
    <sheet name="Summary 5-Year" sheetId="32" r:id="rId2"/>
    <sheet name="Summary 8-Year" sheetId="39" r:id="rId3"/>
    <sheet name="Bonding" sheetId="36" r:id="rId4"/>
    <sheet name="AMI Technology Equipment" sheetId="30" r:id="rId5"/>
    <sheet name="AMI Technology Services" sheetId="34" r:id="rId6"/>
    <sheet name="AMI Technology Annual" sheetId="35" r:id="rId7"/>
    <sheet name="Application Technology" sheetId="33" r:id="rId8"/>
    <sheet name="Application Technology Annual" sheetId="38" r:id="rId9"/>
    <sheet name="Electric AMI Meters" sheetId="10" r:id="rId10"/>
    <sheet name="Water Endpoints" sheetId="23" r:id="rId11"/>
    <sheet name="Gas Endpoints" sheetId="29" r:id="rId12"/>
    <sheet name="Electric Installation" sheetId="21" r:id="rId13"/>
    <sheet name="Water Installation" sheetId="24" r:id="rId14"/>
    <sheet name="Gas  Installation" sheetId="31" r:id="rId15"/>
    <sheet name="Network Managed Services" sheetId="22" r:id="rId16"/>
    <sheet name="Additional Offerings" sheetId="26" r:id="rId17"/>
  </sheets>
  <definedNames>
    <definedName name="AMBL" localSheetId="3">#REF!</definedName>
    <definedName name="AMBL">#REF!</definedName>
    <definedName name="AMC" localSheetId="3">#REF!</definedName>
    <definedName name="AMC">#REF!</definedName>
    <definedName name="AMD" localSheetId="3">#REF!</definedName>
    <definedName name="AMD">#REF!</definedName>
    <definedName name="AMF" localSheetId="3">#REF!</definedName>
    <definedName name="AMF">#REF!</definedName>
    <definedName name="AMM" localSheetId="3">#REF!</definedName>
    <definedName name="AMM">#REF!</definedName>
    <definedName name="AMR" localSheetId="3">#REF!</definedName>
    <definedName name="AMR">#REF!</definedName>
    <definedName name="AssetMaint" localSheetId="3">#REF!</definedName>
    <definedName name="AssetMaint">#REF!</definedName>
    <definedName name="BMBL" localSheetId="3">#REF!</definedName>
    <definedName name="BMBL">#REF!</definedName>
    <definedName name="BMC" localSheetId="3">#REF!</definedName>
    <definedName name="BMC">#REF!</definedName>
    <definedName name="BMD" localSheetId="3">#REF!</definedName>
    <definedName name="BMD">#REF!</definedName>
    <definedName name="BMF" localSheetId="3">#REF!</definedName>
    <definedName name="BMF">#REF!</definedName>
    <definedName name="BMM" localSheetId="3">#REF!</definedName>
    <definedName name="BMM">#REF!</definedName>
    <definedName name="BMR" localSheetId="3">#REF!</definedName>
    <definedName name="BMR">#REF!</definedName>
    <definedName name="CCBL" localSheetId="3">#REF!</definedName>
    <definedName name="CCBL">#REF!</definedName>
    <definedName name="CCC" localSheetId="3">#REF!</definedName>
    <definedName name="CCC">#REF!</definedName>
    <definedName name="CCD" localSheetId="3">#REF!</definedName>
    <definedName name="CCD">#REF!</definedName>
    <definedName name="CCF" localSheetId="3">#REF!</definedName>
    <definedName name="CCF">#REF!</definedName>
    <definedName name="CCM" localSheetId="3">#REF!</definedName>
    <definedName name="CCM">#REF!</definedName>
    <definedName name="CCR" localSheetId="3">#REF!</definedName>
    <definedName name="CCR">#REF!</definedName>
    <definedName name="CMBL" localSheetId="3">#REF!</definedName>
    <definedName name="CMBL">#REF!</definedName>
    <definedName name="CMC" localSheetId="3">#REF!</definedName>
    <definedName name="CMC">#REF!</definedName>
    <definedName name="CMD" localSheetId="3">#REF!</definedName>
    <definedName name="CMD">#REF!</definedName>
    <definedName name="CMF" localSheetId="3">#REF!</definedName>
    <definedName name="CMF">#REF!</definedName>
    <definedName name="CMM" localSheetId="3">#REF!</definedName>
    <definedName name="CMM">#REF!</definedName>
    <definedName name="CMR" localSheetId="3">#REF!</definedName>
    <definedName name="CMR">#REF!</definedName>
    <definedName name="ComplianceList" localSheetId="3">#REF!</definedName>
    <definedName name="ComplianceList">#REF!</definedName>
    <definedName name="CSBL" localSheetId="3">#REF!</definedName>
    <definedName name="CSBL">#REF!</definedName>
    <definedName name="CSC" localSheetId="3">#REF!</definedName>
    <definedName name="CSC">#REF!</definedName>
    <definedName name="CSD" localSheetId="3">#REF!</definedName>
    <definedName name="CSD">#REF!</definedName>
    <definedName name="CSF" localSheetId="3">#REF!</definedName>
    <definedName name="CSF">#REF!</definedName>
    <definedName name="CSM" localSheetId="3">#REF!</definedName>
    <definedName name="CSM">#REF!</definedName>
    <definedName name="CSR" localSheetId="3">#REF!</definedName>
    <definedName name="CSR">#REF!</definedName>
    <definedName name="FMBL" localSheetId="3">#REF!</definedName>
    <definedName name="FMBL">#REF!</definedName>
    <definedName name="FMC" localSheetId="3">#REF!</definedName>
    <definedName name="FMC">#REF!</definedName>
    <definedName name="FMD" localSheetId="3">#REF!</definedName>
    <definedName name="FMD">#REF!</definedName>
    <definedName name="FMF" localSheetId="3">#REF!</definedName>
    <definedName name="FMF">#REF!</definedName>
    <definedName name="FMM" localSheetId="3">#REF!</definedName>
    <definedName name="FMM">#REF!</definedName>
    <definedName name="FMR" localSheetId="3">#REF!</definedName>
    <definedName name="FMR">#REF!</definedName>
    <definedName name="IMBL" localSheetId="3">#REF!</definedName>
    <definedName name="IMBL">#REF!</definedName>
    <definedName name="IMC" localSheetId="3">#REF!</definedName>
    <definedName name="IMC">#REF!</definedName>
    <definedName name="IMD" localSheetId="3">#REF!</definedName>
    <definedName name="IMD">#REF!</definedName>
    <definedName name="IMF" localSheetId="3">#REF!</definedName>
    <definedName name="IMF">#REF!</definedName>
    <definedName name="IMM" localSheetId="3">#REF!</definedName>
    <definedName name="IMM">#REF!</definedName>
    <definedName name="IMR" localSheetId="3">#REF!</definedName>
    <definedName name="IMR">#REF!</definedName>
    <definedName name="_xlnm.Print_Area" localSheetId="16">'Additional Offerings'!$A$1:$F$34</definedName>
    <definedName name="_xlnm.Print_Area" localSheetId="6">'AMI Technology Annual'!$A$1:$H$17</definedName>
    <definedName name="_xlnm.Print_Area" localSheetId="4">'AMI Technology Equipment'!$A$1:$H$34</definedName>
    <definedName name="_xlnm.Print_Area" localSheetId="5">'AMI Technology Services'!$A$1:$H$23</definedName>
    <definedName name="_xlnm.Print_Area" localSheetId="7">'Application Technology'!$A$1:$H$86</definedName>
    <definedName name="_xlnm.Print_Area" localSheetId="8">'Application Technology Annual'!$A$1:$H$2</definedName>
    <definedName name="_xlnm.Print_Area" localSheetId="3">Bonding!$A$1:$D$16</definedName>
    <definedName name="_xlnm.Print_Area" localSheetId="9">'Electric AMI Meters'!$A$1:$H$30</definedName>
    <definedName name="_xlnm.Print_Area" localSheetId="12">'Electric Installation'!$A$1:$F$54</definedName>
    <definedName name="_xlnm.Print_Area" localSheetId="14">'Gas  Installation'!$A$1:$F$49</definedName>
    <definedName name="_xlnm.Print_Area" localSheetId="11">'Gas Endpoints'!$A$1:$H$41</definedName>
    <definedName name="_xlnm.Print_Area" localSheetId="0">Instructions!$A$1:$F$67</definedName>
    <definedName name="_xlnm.Print_Area" localSheetId="15">'Network Managed Services'!$A$1:$I$28</definedName>
    <definedName name="_xlnm.Print_Area" localSheetId="10">'Water Endpoints'!$A$1:$H$42</definedName>
    <definedName name="_xlnm.Print_Area" localSheetId="13">'Water Installation'!$A$1:$F$51</definedName>
    <definedName name="_xlnm.Print_Titles" localSheetId="16">'Additional Offerings'!$1:$3</definedName>
    <definedName name="_xlnm.Print_Titles" localSheetId="6">'AMI Technology Annual'!$1:$2</definedName>
    <definedName name="_xlnm.Print_Titles" localSheetId="4">'AMI Technology Equipment'!$1:$2</definedName>
    <definedName name="_xlnm.Print_Titles" localSheetId="5">'AMI Technology Services'!$1:$2</definedName>
    <definedName name="_xlnm.Print_Titles" localSheetId="7">'Application Technology'!$1:$2</definedName>
    <definedName name="_xlnm.Print_Titles" localSheetId="8">'Application Technology Annual'!$1:$1</definedName>
    <definedName name="_xlnm.Print_Titles" localSheetId="3">Bonding!$1:$2</definedName>
    <definedName name="_xlnm.Print_Titles" localSheetId="9">'Electric AMI Meters'!$1:$2</definedName>
    <definedName name="_xlnm.Print_Titles" localSheetId="12">'Electric Installation'!$1:$3</definedName>
    <definedName name="_xlnm.Print_Titles" localSheetId="14">'Gas  Installation'!$1:$3</definedName>
    <definedName name="_xlnm.Print_Titles" localSheetId="11">'Gas Endpoints'!$1:$2</definedName>
    <definedName name="_xlnm.Print_Titles" localSheetId="0">Instructions!#REF!</definedName>
    <definedName name="_xlnm.Print_Titles" localSheetId="15">'Network Managed Services'!$1:$4</definedName>
    <definedName name="_xlnm.Print_Titles" localSheetId="10">'Water Endpoints'!$1:$2</definedName>
    <definedName name="_xlnm.Print_Titles" localSheetId="13">'Water Installation'!$1:$3</definedName>
    <definedName name="Requirement" localSheetId="16">#REF!</definedName>
    <definedName name="Requirement" localSheetId="6">#REF!</definedName>
    <definedName name="Requirement" localSheetId="4">#REF!</definedName>
    <definedName name="Requirement" localSheetId="5">#REF!</definedName>
    <definedName name="Requirement" localSheetId="7">#REF!</definedName>
    <definedName name="Requirement" localSheetId="8">#REF!</definedName>
    <definedName name="Requirement" localSheetId="3">#REF!</definedName>
    <definedName name="Requirement" localSheetId="9">#REF!</definedName>
    <definedName name="Requirement" localSheetId="12">#REF!</definedName>
    <definedName name="Requirement" localSheetId="14">#REF!</definedName>
    <definedName name="Requirement" localSheetId="11">#REF!</definedName>
    <definedName name="Requirement" localSheetId="0">#REF!</definedName>
    <definedName name="Requirement" localSheetId="15">#REF!</definedName>
    <definedName name="Requirement" localSheetId="10">#REF!</definedName>
    <definedName name="Requirement" localSheetId="13">#REF!</definedName>
    <definedName name="Requirement">#REF!</definedName>
    <definedName name="Requirement2" localSheetId="6">#REF!</definedName>
    <definedName name="Requirement2" localSheetId="4">#REF!</definedName>
    <definedName name="Requirement2" localSheetId="5">#REF!</definedName>
    <definedName name="Requirement2" localSheetId="7">#REF!</definedName>
    <definedName name="Requirement2" localSheetId="8">#REF!</definedName>
    <definedName name="Requirement2" localSheetId="3">#REF!</definedName>
    <definedName name="Requirement2" localSheetId="14">#REF!</definedName>
    <definedName name="Requirement2" localSheetId="11">#REF!</definedName>
    <definedName name="Requirement2">#REF!</definedName>
    <definedName name="RMBL" localSheetId="3">#REF!</definedName>
    <definedName name="RMBL">#REF!</definedName>
    <definedName name="RMC" localSheetId="3">#REF!</definedName>
    <definedName name="RMC">#REF!</definedName>
    <definedName name="RMD" localSheetId="3">#REF!</definedName>
    <definedName name="RMD">#REF!</definedName>
    <definedName name="RMF" localSheetId="3">#REF!</definedName>
    <definedName name="RMF">#REF!</definedName>
    <definedName name="RMM" localSheetId="3">#REF!</definedName>
    <definedName name="RMM">#REF!</definedName>
    <definedName name="RMR" localSheetId="16">#REF!</definedName>
    <definedName name="RMR" localSheetId="6">#REF!</definedName>
    <definedName name="RMR" localSheetId="4">#REF!</definedName>
    <definedName name="RMR" localSheetId="5">#REF!</definedName>
    <definedName name="RMR" localSheetId="7">#REF!</definedName>
    <definedName name="RMR" localSheetId="8">#REF!</definedName>
    <definedName name="RMR" localSheetId="3">#REF!</definedName>
    <definedName name="RMR" localSheetId="9">#REF!</definedName>
    <definedName name="RMR" localSheetId="12">#REF!</definedName>
    <definedName name="RMR" localSheetId="14">#REF!</definedName>
    <definedName name="RMR" localSheetId="11">#REF!</definedName>
    <definedName name="RMR" localSheetId="0">#REF!</definedName>
    <definedName name="RMR" localSheetId="15">#REF!</definedName>
    <definedName name="RMR" localSheetId="10">#REF!</definedName>
    <definedName name="RMR" localSheetId="13">#REF!</definedName>
    <definedName name="RMR">#REF!</definedName>
    <definedName name="score" localSheetId="3">#REF!</definedName>
    <definedName name="score">#REF!</definedName>
    <definedName name="scorecard" localSheetId="3">#REF!</definedName>
    <definedName name="scorecard">#REF!</definedName>
    <definedName name="SDBL" localSheetId="16">#REF!</definedName>
    <definedName name="SDBL" localSheetId="6">#REF!</definedName>
    <definedName name="SDBL" localSheetId="4">#REF!</definedName>
    <definedName name="SDBL" localSheetId="5">#REF!</definedName>
    <definedName name="SDBL" localSheetId="7">#REF!</definedName>
    <definedName name="SDBL" localSheetId="8">#REF!</definedName>
    <definedName name="SDBL" localSheetId="3">#REF!</definedName>
    <definedName name="SDBL" localSheetId="9">#REF!</definedName>
    <definedName name="SDBL" localSheetId="12">#REF!</definedName>
    <definedName name="SDBL" localSheetId="14">#REF!</definedName>
    <definedName name="SDBL" localSheetId="11">#REF!</definedName>
    <definedName name="SDBL" localSheetId="0">#REF!</definedName>
    <definedName name="SDBL" localSheetId="15">#REF!</definedName>
    <definedName name="SDBL" localSheetId="10">#REF!</definedName>
    <definedName name="SDBL" localSheetId="13">#REF!</definedName>
    <definedName name="SDBL">#REF!</definedName>
    <definedName name="SDC" localSheetId="16">#REF!</definedName>
    <definedName name="SDC" localSheetId="6">#REF!</definedName>
    <definedName name="SDC" localSheetId="4">#REF!</definedName>
    <definedName name="SDC" localSheetId="5">#REF!</definedName>
    <definedName name="SDC" localSheetId="7">#REF!</definedName>
    <definedName name="SDC" localSheetId="8">#REF!</definedName>
    <definedName name="SDC" localSheetId="3">#REF!</definedName>
    <definedName name="SDC" localSheetId="9">#REF!</definedName>
    <definedName name="SDC" localSheetId="12">#REF!</definedName>
    <definedName name="SDC" localSheetId="14">#REF!</definedName>
    <definedName name="SDC" localSheetId="11">#REF!</definedName>
    <definedName name="SDC" localSheetId="0">#REF!</definedName>
    <definedName name="SDC" localSheetId="15">#REF!</definedName>
    <definedName name="SDC" localSheetId="10">#REF!</definedName>
    <definedName name="SDC" localSheetId="13">#REF!</definedName>
    <definedName name="SDC">#REF!</definedName>
    <definedName name="SDD" localSheetId="16">#REF!</definedName>
    <definedName name="SDD" localSheetId="6">#REF!</definedName>
    <definedName name="SDD" localSheetId="4">#REF!</definedName>
    <definedName name="SDD" localSheetId="5">#REF!</definedName>
    <definedName name="SDD" localSheetId="7">#REF!</definedName>
    <definedName name="SDD" localSheetId="8">#REF!</definedName>
    <definedName name="SDD" localSheetId="3">#REF!</definedName>
    <definedName name="SDD" localSheetId="9">#REF!</definedName>
    <definedName name="SDD" localSheetId="12">#REF!</definedName>
    <definedName name="SDD" localSheetId="14">#REF!</definedName>
    <definedName name="SDD" localSheetId="11">#REF!</definedName>
    <definedName name="SDD" localSheetId="0">#REF!</definedName>
    <definedName name="SDD" localSheetId="15">#REF!</definedName>
    <definedName name="SDD" localSheetId="10">#REF!</definedName>
    <definedName name="SDD" localSheetId="13">#REF!</definedName>
    <definedName name="SDD">#REF!</definedName>
    <definedName name="SDF" localSheetId="16">#REF!</definedName>
    <definedName name="SDF" localSheetId="6">#REF!</definedName>
    <definedName name="SDF" localSheetId="4">#REF!</definedName>
    <definedName name="SDF" localSheetId="5">#REF!</definedName>
    <definedName name="SDF" localSheetId="7">#REF!</definedName>
    <definedName name="SDF" localSheetId="8">#REF!</definedName>
    <definedName name="SDF" localSheetId="3">#REF!</definedName>
    <definedName name="SDF" localSheetId="9">#REF!</definedName>
    <definedName name="SDF" localSheetId="12">#REF!</definedName>
    <definedName name="SDF" localSheetId="14">#REF!</definedName>
    <definedName name="SDF" localSheetId="11">#REF!</definedName>
    <definedName name="SDF" localSheetId="0">#REF!</definedName>
    <definedName name="SDF" localSheetId="15">#REF!</definedName>
    <definedName name="SDF" localSheetId="10">#REF!</definedName>
    <definedName name="SDF" localSheetId="13">#REF!</definedName>
    <definedName name="SDF">#REF!</definedName>
    <definedName name="SDM" localSheetId="16">#REF!</definedName>
    <definedName name="SDM" localSheetId="6">#REF!</definedName>
    <definedName name="SDM" localSheetId="4">#REF!</definedName>
    <definedName name="SDM" localSheetId="5">#REF!</definedName>
    <definedName name="SDM" localSheetId="7">#REF!</definedName>
    <definedName name="SDM" localSheetId="8">#REF!</definedName>
    <definedName name="SDM" localSheetId="3">#REF!</definedName>
    <definedName name="SDM" localSheetId="9">#REF!</definedName>
    <definedName name="SDM" localSheetId="12">#REF!</definedName>
    <definedName name="SDM" localSheetId="14">#REF!</definedName>
    <definedName name="SDM" localSheetId="11">#REF!</definedName>
    <definedName name="SDM" localSheetId="0">#REF!</definedName>
    <definedName name="SDM" localSheetId="15">#REF!</definedName>
    <definedName name="SDM" localSheetId="10">#REF!</definedName>
    <definedName name="SDM" localSheetId="13">#REF!</definedName>
    <definedName name="SDM">#REF!</definedName>
    <definedName name="SDR" localSheetId="16">#REF!</definedName>
    <definedName name="SDR" localSheetId="6">#REF!</definedName>
    <definedName name="SDR" localSheetId="4">#REF!</definedName>
    <definedName name="SDR" localSheetId="5">#REF!</definedName>
    <definedName name="SDR" localSheetId="7">#REF!</definedName>
    <definedName name="SDR" localSheetId="8">#REF!</definedName>
    <definedName name="SDR" localSheetId="3">#REF!</definedName>
    <definedName name="SDR" localSheetId="9">#REF!</definedName>
    <definedName name="SDR" localSheetId="12">#REF!</definedName>
    <definedName name="SDR" localSheetId="14">#REF!</definedName>
    <definedName name="SDR" localSheetId="11">#REF!</definedName>
    <definedName name="SDR" localSheetId="0">#REF!</definedName>
    <definedName name="SDR" localSheetId="15">#REF!</definedName>
    <definedName name="SDR" localSheetId="10">#REF!</definedName>
    <definedName name="SDR" localSheetId="13">#REF!</definedName>
    <definedName name="SDR">#REF!</definedName>
    <definedName name="section1" localSheetId="3">#REF!</definedName>
    <definedName name="section1">#REF!</definedName>
    <definedName name="SOBL" localSheetId="3">#REF!</definedName>
    <definedName name="SOBL">#REF!</definedName>
    <definedName name="SOC" localSheetId="3">#REF!</definedName>
    <definedName name="SOC">#REF!</definedName>
    <definedName name="SOD" localSheetId="3">#REF!</definedName>
    <definedName name="SOD">#REF!</definedName>
    <definedName name="SOF" localSheetId="3">#REF!</definedName>
    <definedName name="SOF">#REF!</definedName>
    <definedName name="SOM" localSheetId="3">#REF!</definedName>
    <definedName name="SOM">#REF!</definedName>
    <definedName name="SOR" localSheetId="3">#REF!</definedName>
    <definedName name="SOR">#REF!</definedName>
    <definedName name="SPBL" localSheetId="3">#REF!</definedName>
    <definedName name="SPBL">#REF!</definedName>
    <definedName name="SPC" localSheetId="3">#REF!</definedName>
    <definedName name="SPC">#REF!</definedName>
    <definedName name="SPD" localSheetId="3">#REF!</definedName>
    <definedName name="SPD">#REF!</definedName>
    <definedName name="SPF" localSheetId="3">#REF!</definedName>
    <definedName name="SPF">#REF!</definedName>
    <definedName name="SPM" localSheetId="3">#REF!</definedName>
    <definedName name="SPM">#REF!</definedName>
    <definedName name="SPR" localSheetId="3">#REF!</definedName>
    <definedName name="SPR">#REF!</definedName>
    <definedName name="TMBL" localSheetId="16">#REF!</definedName>
    <definedName name="TMBL" localSheetId="6">#REF!</definedName>
    <definedName name="TMBL" localSheetId="4">#REF!</definedName>
    <definedName name="TMBL" localSheetId="5">#REF!</definedName>
    <definedName name="TMBL" localSheetId="7">#REF!</definedName>
    <definedName name="TMBL" localSheetId="8">#REF!</definedName>
    <definedName name="TMBL" localSheetId="3">#REF!</definedName>
    <definedName name="TMBL" localSheetId="9">#REF!</definedName>
    <definedName name="TMBL" localSheetId="12">#REF!</definedName>
    <definedName name="TMBL" localSheetId="14">#REF!</definedName>
    <definedName name="TMBL" localSheetId="11">#REF!</definedName>
    <definedName name="TMBL" localSheetId="0">#REF!</definedName>
    <definedName name="TMBL" localSheetId="15">#REF!</definedName>
    <definedName name="TMBL" localSheetId="10">#REF!</definedName>
    <definedName name="TMBL" localSheetId="13">#REF!</definedName>
    <definedName name="TMBL">#REF!</definedName>
    <definedName name="TMC" localSheetId="16">#REF!</definedName>
    <definedName name="TMC" localSheetId="6">#REF!</definedName>
    <definedName name="TMC" localSheetId="4">#REF!</definedName>
    <definedName name="TMC" localSheetId="5">#REF!</definedName>
    <definedName name="TMC" localSheetId="7">#REF!</definedName>
    <definedName name="TMC" localSheetId="8">#REF!</definedName>
    <definedName name="TMC" localSheetId="3">#REF!</definedName>
    <definedName name="TMC" localSheetId="9">#REF!</definedName>
    <definedName name="TMC" localSheetId="12">#REF!</definedName>
    <definedName name="TMC" localSheetId="14">#REF!</definedName>
    <definedName name="TMC" localSheetId="11">#REF!</definedName>
    <definedName name="TMC" localSheetId="0">#REF!</definedName>
    <definedName name="TMC" localSheetId="15">#REF!</definedName>
    <definedName name="TMC" localSheetId="10">#REF!</definedName>
    <definedName name="TMC" localSheetId="13">#REF!</definedName>
    <definedName name="TMC">#REF!</definedName>
    <definedName name="TMD" localSheetId="16">#REF!</definedName>
    <definedName name="TMD" localSheetId="6">#REF!</definedName>
    <definedName name="TMD" localSheetId="4">#REF!</definedName>
    <definedName name="TMD" localSheetId="5">#REF!</definedName>
    <definedName name="TMD" localSheetId="7">#REF!</definedName>
    <definedName name="TMD" localSheetId="8">#REF!</definedName>
    <definedName name="TMD" localSheetId="3">#REF!</definedName>
    <definedName name="TMD" localSheetId="9">#REF!</definedName>
    <definedName name="TMD" localSheetId="12">#REF!</definedName>
    <definedName name="TMD" localSheetId="14">#REF!</definedName>
    <definedName name="TMD" localSheetId="11">#REF!</definedName>
    <definedName name="TMD" localSheetId="0">#REF!</definedName>
    <definedName name="TMD" localSheetId="15">#REF!</definedName>
    <definedName name="TMD" localSheetId="10">#REF!</definedName>
    <definedName name="TMD" localSheetId="13">#REF!</definedName>
    <definedName name="TMD">#REF!</definedName>
    <definedName name="TMF" localSheetId="16">#REF!</definedName>
    <definedName name="TMF" localSheetId="6">#REF!</definedName>
    <definedName name="TMF" localSheetId="4">#REF!</definedName>
    <definedName name="TMF" localSheetId="5">#REF!</definedName>
    <definedName name="TMF" localSheetId="7">#REF!</definedName>
    <definedName name="TMF" localSheetId="8">#REF!</definedName>
    <definedName name="TMF" localSheetId="3">#REF!</definedName>
    <definedName name="TMF" localSheetId="9">#REF!</definedName>
    <definedName name="TMF" localSheetId="12">#REF!</definedName>
    <definedName name="TMF" localSheetId="14">#REF!</definedName>
    <definedName name="TMF" localSheetId="11">#REF!</definedName>
    <definedName name="TMF" localSheetId="0">#REF!</definedName>
    <definedName name="TMF" localSheetId="15">#REF!</definedName>
    <definedName name="TMF" localSheetId="10">#REF!</definedName>
    <definedName name="TMF" localSheetId="13">#REF!</definedName>
    <definedName name="TMF">#REF!</definedName>
    <definedName name="TMM" localSheetId="16">#REF!</definedName>
    <definedName name="TMM" localSheetId="6">#REF!</definedName>
    <definedName name="TMM" localSheetId="4">#REF!</definedName>
    <definedName name="TMM" localSheetId="5">#REF!</definedName>
    <definedName name="TMM" localSheetId="7">#REF!</definedName>
    <definedName name="TMM" localSheetId="8">#REF!</definedName>
    <definedName name="TMM" localSheetId="3">#REF!</definedName>
    <definedName name="TMM" localSheetId="9">#REF!</definedName>
    <definedName name="TMM" localSheetId="12">#REF!</definedName>
    <definedName name="TMM" localSheetId="14">#REF!</definedName>
    <definedName name="TMM" localSheetId="11">#REF!</definedName>
    <definedName name="TMM" localSheetId="0">#REF!</definedName>
    <definedName name="TMM" localSheetId="15">#REF!</definedName>
    <definedName name="TMM" localSheetId="10">#REF!</definedName>
    <definedName name="TMM" localSheetId="13">#REF!</definedName>
    <definedName name="TMM">#REF!</definedName>
    <definedName name="TMR" localSheetId="16">#REF!</definedName>
    <definedName name="TMR" localSheetId="6">#REF!</definedName>
    <definedName name="TMR" localSheetId="4">#REF!</definedName>
    <definedName name="TMR" localSheetId="5">#REF!</definedName>
    <definedName name="TMR" localSheetId="7">#REF!</definedName>
    <definedName name="TMR" localSheetId="8">#REF!</definedName>
    <definedName name="TMR" localSheetId="3">#REF!</definedName>
    <definedName name="TMR" localSheetId="9">#REF!</definedName>
    <definedName name="TMR" localSheetId="12">#REF!</definedName>
    <definedName name="TMR" localSheetId="14">#REF!</definedName>
    <definedName name="TMR" localSheetId="11">#REF!</definedName>
    <definedName name="TMR" localSheetId="0">#REF!</definedName>
    <definedName name="TMR" localSheetId="15">#REF!</definedName>
    <definedName name="TMR" localSheetId="10">#REF!</definedName>
    <definedName name="TMR" localSheetId="13">#REF!</definedName>
    <definedName name="TMR">#REF!</definedName>
    <definedName name="UMBL" localSheetId="3">#REF!</definedName>
    <definedName name="UMBL">#REF!</definedName>
    <definedName name="UMC" localSheetId="3">#REF!</definedName>
    <definedName name="UMC">#REF!</definedName>
    <definedName name="UMD" localSheetId="3">#REF!</definedName>
    <definedName name="UMD">#REF!</definedName>
    <definedName name="UMF" localSheetId="3">#REF!</definedName>
    <definedName name="UMF">#REF!</definedName>
    <definedName name="UMM" localSheetId="3">#REF!</definedName>
    <definedName name="UMM">#REF!</definedName>
    <definedName name="UMR" localSheetId="3">#REF!</definedName>
    <definedName name="UMR">#REF!</definedName>
    <definedName name="VPBL" localSheetId="16">#REF!</definedName>
    <definedName name="VPBL" localSheetId="6">#REF!</definedName>
    <definedName name="VPBL" localSheetId="4">#REF!</definedName>
    <definedName name="VPBL" localSheetId="5">#REF!</definedName>
    <definedName name="VPBL" localSheetId="7">#REF!</definedName>
    <definedName name="VPBL" localSheetId="8">#REF!</definedName>
    <definedName name="VPBL" localSheetId="3">#REF!</definedName>
    <definedName name="VPBL" localSheetId="9">#REF!</definedName>
    <definedName name="VPBL" localSheetId="12">#REF!</definedName>
    <definedName name="VPBL" localSheetId="14">#REF!</definedName>
    <definedName name="VPBL" localSheetId="11">#REF!</definedName>
    <definedName name="VPBL" localSheetId="0">#REF!</definedName>
    <definedName name="VPBL" localSheetId="15">#REF!</definedName>
    <definedName name="VPBL" localSheetId="10">#REF!</definedName>
    <definedName name="VPBL" localSheetId="13">#REF!</definedName>
    <definedName name="VPBL">#REF!</definedName>
    <definedName name="VPC" localSheetId="16">#REF!</definedName>
    <definedName name="VPC" localSheetId="6">#REF!</definedName>
    <definedName name="VPC" localSheetId="4">#REF!</definedName>
    <definedName name="VPC" localSheetId="5">#REF!</definedName>
    <definedName name="VPC" localSheetId="7">#REF!</definedName>
    <definedName name="VPC" localSheetId="8">#REF!</definedName>
    <definedName name="VPC" localSheetId="3">#REF!</definedName>
    <definedName name="VPC" localSheetId="9">#REF!</definedName>
    <definedName name="VPC" localSheetId="12">#REF!</definedName>
    <definedName name="VPC" localSheetId="14">#REF!</definedName>
    <definedName name="VPC" localSheetId="11">#REF!</definedName>
    <definedName name="VPC" localSheetId="0">#REF!</definedName>
    <definedName name="VPC" localSheetId="15">#REF!</definedName>
    <definedName name="VPC" localSheetId="10">#REF!</definedName>
    <definedName name="VPC" localSheetId="13">#REF!</definedName>
    <definedName name="VPC">#REF!</definedName>
    <definedName name="VPD" localSheetId="16">#REF!</definedName>
    <definedName name="VPD" localSheetId="6">#REF!</definedName>
    <definedName name="VPD" localSheetId="4">#REF!</definedName>
    <definedName name="VPD" localSheetId="5">#REF!</definedName>
    <definedName name="VPD" localSheetId="7">#REF!</definedName>
    <definedName name="VPD" localSheetId="8">#REF!</definedName>
    <definedName name="VPD" localSheetId="3">#REF!</definedName>
    <definedName name="VPD" localSheetId="9">#REF!</definedName>
    <definedName name="VPD" localSheetId="12">#REF!</definedName>
    <definedName name="VPD" localSheetId="14">#REF!</definedName>
    <definedName name="VPD" localSheetId="11">#REF!</definedName>
    <definedName name="VPD" localSheetId="0">#REF!</definedName>
    <definedName name="VPD" localSheetId="15">#REF!</definedName>
    <definedName name="VPD" localSheetId="10">#REF!</definedName>
    <definedName name="VPD" localSheetId="13">#REF!</definedName>
    <definedName name="VPD">#REF!</definedName>
    <definedName name="VPF" localSheetId="16">#REF!</definedName>
    <definedName name="VPF" localSheetId="6">#REF!</definedName>
    <definedName name="VPF" localSheetId="4">#REF!</definedName>
    <definedName name="VPF" localSheetId="5">#REF!</definedName>
    <definedName name="VPF" localSheetId="7">#REF!</definedName>
    <definedName name="VPF" localSheetId="8">#REF!</definedName>
    <definedName name="VPF" localSheetId="3">#REF!</definedName>
    <definedName name="VPF" localSheetId="9">#REF!</definedName>
    <definedName name="VPF" localSheetId="12">#REF!</definedName>
    <definedName name="VPF" localSheetId="14">#REF!</definedName>
    <definedName name="VPF" localSheetId="11">#REF!</definedName>
    <definedName name="VPF" localSheetId="0">#REF!</definedName>
    <definedName name="VPF" localSheetId="15">#REF!</definedName>
    <definedName name="VPF" localSheetId="10">#REF!</definedName>
    <definedName name="VPF" localSheetId="13">#REF!</definedName>
    <definedName name="VPF">#REF!</definedName>
    <definedName name="VPM" localSheetId="16">#REF!</definedName>
    <definedName name="VPM" localSheetId="6">#REF!</definedName>
    <definedName name="VPM" localSheetId="4">#REF!</definedName>
    <definedName name="VPM" localSheetId="5">#REF!</definedName>
    <definedName name="VPM" localSheetId="7">#REF!</definedName>
    <definedName name="VPM" localSheetId="8">#REF!</definedName>
    <definedName name="VPM" localSheetId="3">#REF!</definedName>
    <definedName name="VPM" localSheetId="9">#REF!</definedName>
    <definedName name="VPM" localSheetId="12">#REF!</definedName>
    <definedName name="VPM" localSheetId="14">#REF!</definedName>
    <definedName name="VPM" localSheetId="11">#REF!</definedName>
    <definedName name="VPM" localSheetId="0">#REF!</definedName>
    <definedName name="VPM" localSheetId="15">#REF!</definedName>
    <definedName name="VPM" localSheetId="10">#REF!</definedName>
    <definedName name="VPM" localSheetId="13">#REF!</definedName>
    <definedName name="VPM">#REF!</definedName>
    <definedName name="VPR" localSheetId="16">#REF!</definedName>
    <definedName name="VPR" localSheetId="6">#REF!</definedName>
    <definedName name="VPR" localSheetId="4">#REF!</definedName>
    <definedName name="VPR" localSheetId="5">#REF!</definedName>
    <definedName name="VPR" localSheetId="7">#REF!</definedName>
    <definedName name="VPR" localSheetId="8">#REF!</definedName>
    <definedName name="VPR" localSheetId="3">#REF!</definedName>
    <definedName name="VPR" localSheetId="9">#REF!</definedName>
    <definedName name="VPR" localSheetId="12">#REF!</definedName>
    <definedName name="VPR" localSheetId="14">#REF!</definedName>
    <definedName name="VPR" localSheetId="11">#REF!</definedName>
    <definedName name="VPR" localSheetId="0">#REF!</definedName>
    <definedName name="VPR" localSheetId="15">#REF!</definedName>
    <definedName name="VPR" localSheetId="10">#REF!</definedName>
    <definedName name="VPR" localSheetId="13">#REF!</definedName>
    <definedName name="VPR">#REF!</definedName>
    <definedName name="Z_8ABAF206_3300_46FF_BC81_4982BFCE5ED2_.wvu.PrintArea" localSheetId="16" hidden="1">'Additional Offerings'!$B$1:$E$34</definedName>
    <definedName name="Z_8ABAF206_3300_46FF_BC81_4982BFCE5ED2_.wvu.PrintArea" localSheetId="6" hidden="1">'AMI Technology Annual'!$B$1:$G$17</definedName>
    <definedName name="Z_8ABAF206_3300_46FF_BC81_4982BFCE5ED2_.wvu.PrintArea" localSheetId="4" hidden="1">'AMI Technology Equipment'!$B$1:$G$34</definedName>
    <definedName name="Z_8ABAF206_3300_46FF_BC81_4982BFCE5ED2_.wvu.PrintArea" localSheetId="5" hidden="1">'AMI Technology Services'!$B$1:$G$23</definedName>
    <definedName name="Z_8ABAF206_3300_46FF_BC81_4982BFCE5ED2_.wvu.PrintArea" localSheetId="7" hidden="1">'Application Technology'!$B$1:$G$86</definedName>
    <definedName name="Z_8ABAF206_3300_46FF_BC81_4982BFCE5ED2_.wvu.PrintArea" localSheetId="8" hidden="1">'Application Technology Annual'!$B$1:$G$2</definedName>
    <definedName name="Z_8ABAF206_3300_46FF_BC81_4982BFCE5ED2_.wvu.PrintArea" localSheetId="3" hidden="1">Bonding!$B$1:$C$16</definedName>
    <definedName name="Z_8ABAF206_3300_46FF_BC81_4982BFCE5ED2_.wvu.PrintArea" localSheetId="9" hidden="1">'Electric AMI Meters'!$B$1:$G$30</definedName>
    <definedName name="Z_8ABAF206_3300_46FF_BC81_4982BFCE5ED2_.wvu.PrintArea" localSheetId="12" hidden="1">'Electric Installation'!$B$1:$E$63</definedName>
    <definedName name="Z_8ABAF206_3300_46FF_BC81_4982BFCE5ED2_.wvu.PrintArea" localSheetId="14" hidden="1">'Gas  Installation'!$B$1:$E$49</definedName>
    <definedName name="Z_8ABAF206_3300_46FF_BC81_4982BFCE5ED2_.wvu.PrintArea" localSheetId="11" hidden="1">'Gas Endpoints'!$B$1:$G$41</definedName>
    <definedName name="Z_8ABAF206_3300_46FF_BC81_4982BFCE5ED2_.wvu.PrintArea" localSheetId="0" hidden="1">Instructions!#REF!</definedName>
    <definedName name="Z_8ABAF206_3300_46FF_BC81_4982BFCE5ED2_.wvu.PrintArea" localSheetId="15" hidden="1">'Network Managed Services'!$B$1:$G$28</definedName>
    <definedName name="Z_8ABAF206_3300_46FF_BC81_4982BFCE5ED2_.wvu.PrintArea" localSheetId="10" hidden="1">'Water Endpoints'!$B$1:$G$42</definedName>
    <definedName name="Z_8ABAF206_3300_46FF_BC81_4982BFCE5ED2_.wvu.PrintArea" localSheetId="13" hidden="1">'Water Installation'!$B$1:$E$51</definedName>
    <definedName name="Z_8ABAF206_3300_46FF_BC81_4982BFCE5ED2_.wvu.PrintTitles" localSheetId="16" hidden="1">'Additional Offerings'!$1:$3</definedName>
    <definedName name="Z_8ABAF206_3300_46FF_BC81_4982BFCE5ED2_.wvu.PrintTitles" localSheetId="6" hidden="1">'AMI Technology Annual'!$1:$2</definedName>
    <definedName name="Z_8ABAF206_3300_46FF_BC81_4982BFCE5ED2_.wvu.PrintTitles" localSheetId="4" hidden="1">'AMI Technology Equipment'!$1:$2</definedName>
    <definedName name="Z_8ABAF206_3300_46FF_BC81_4982BFCE5ED2_.wvu.PrintTitles" localSheetId="5" hidden="1">'AMI Technology Services'!$1:$2</definedName>
    <definedName name="Z_8ABAF206_3300_46FF_BC81_4982BFCE5ED2_.wvu.PrintTitles" localSheetId="7" hidden="1">'Application Technology'!$1:$2</definedName>
    <definedName name="Z_8ABAF206_3300_46FF_BC81_4982BFCE5ED2_.wvu.PrintTitles" localSheetId="8" hidden="1">'Application Technology Annual'!$1:$1</definedName>
    <definedName name="Z_8ABAF206_3300_46FF_BC81_4982BFCE5ED2_.wvu.PrintTitles" localSheetId="3" hidden="1">Bonding!$1:$2</definedName>
    <definedName name="Z_8ABAF206_3300_46FF_BC81_4982BFCE5ED2_.wvu.PrintTitles" localSheetId="9" hidden="1">'Electric AMI Meters'!$1:$2</definedName>
    <definedName name="Z_8ABAF206_3300_46FF_BC81_4982BFCE5ED2_.wvu.PrintTitles" localSheetId="12" hidden="1">'Electric Installation'!$1:$3</definedName>
    <definedName name="Z_8ABAF206_3300_46FF_BC81_4982BFCE5ED2_.wvu.PrintTitles" localSheetId="14" hidden="1">'Gas  Installation'!$1:$3</definedName>
    <definedName name="Z_8ABAF206_3300_46FF_BC81_4982BFCE5ED2_.wvu.PrintTitles" localSheetId="11" hidden="1">'Gas Endpoints'!$1:$2</definedName>
    <definedName name="Z_8ABAF206_3300_46FF_BC81_4982BFCE5ED2_.wvu.PrintTitles" localSheetId="0" hidden="1">Instructions!#REF!</definedName>
    <definedName name="Z_8ABAF206_3300_46FF_BC81_4982BFCE5ED2_.wvu.PrintTitles" localSheetId="15" hidden="1">'Network Managed Services'!$1:$4</definedName>
    <definedName name="Z_8ABAF206_3300_46FF_BC81_4982BFCE5ED2_.wvu.PrintTitles" localSheetId="10" hidden="1">'Water Endpoints'!$1:$2</definedName>
    <definedName name="Z_8ABAF206_3300_46FF_BC81_4982BFCE5ED2_.wvu.PrintTitles" localSheetId="13" hidden="1">'Water Installation'!$1:$3</definedName>
    <definedName name="Z_C4C3D2AA_28B4_4B93_B50A_91C4960E7D71_.wvu.PrintArea" localSheetId="16" hidden="1">'Additional Offerings'!$B$1:$E$34</definedName>
    <definedName name="Z_C4C3D2AA_28B4_4B93_B50A_91C4960E7D71_.wvu.PrintArea" localSheetId="6" hidden="1">'AMI Technology Annual'!$B$1:$G$17</definedName>
    <definedName name="Z_C4C3D2AA_28B4_4B93_B50A_91C4960E7D71_.wvu.PrintArea" localSheetId="4" hidden="1">'AMI Technology Equipment'!$B$1:$G$34</definedName>
    <definedName name="Z_C4C3D2AA_28B4_4B93_B50A_91C4960E7D71_.wvu.PrintArea" localSheetId="5" hidden="1">'AMI Technology Services'!$B$1:$G$23</definedName>
    <definedName name="Z_C4C3D2AA_28B4_4B93_B50A_91C4960E7D71_.wvu.PrintArea" localSheetId="7" hidden="1">'Application Technology'!$B$1:$G$86</definedName>
    <definedName name="Z_C4C3D2AA_28B4_4B93_B50A_91C4960E7D71_.wvu.PrintArea" localSheetId="8" hidden="1">'Application Technology Annual'!$B$1:$G$2</definedName>
    <definedName name="Z_C4C3D2AA_28B4_4B93_B50A_91C4960E7D71_.wvu.PrintArea" localSheetId="3" hidden="1">Bonding!$B$1:$C$16</definedName>
    <definedName name="Z_C4C3D2AA_28B4_4B93_B50A_91C4960E7D71_.wvu.PrintArea" localSheetId="9" hidden="1">'Electric AMI Meters'!$B$1:$G$30</definedName>
    <definedName name="Z_C4C3D2AA_28B4_4B93_B50A_91C4960E7D71_.wvu.PrintArea" localSheetId="12" hidden="1">'Electric Installation'!$B$1:$E$63</definedName>
    <definedName name="Z_C4C3D2AA_28B4_4B93_B50A_91C4960E7D71_.wvu.PrintArea" localSheetId="14" hidden="1">'Gas  Installation'!$B$1:$E$49</definedName>
    <definedName name="Z_C4C3D2AA_28B4_4B93_B50A_91C4960E7D71_.wvu.PrintArea" localSheetId="11" hidden="1">'Gas Endpoints'!$B$1:$G$41</definedName>
    <definedName name="Z_C4C3D2AA_28B4_4B93_B50A_91C4960E7D71_.wvu.PrintArea" localSheetId="0" hidden="1">Instructions!#REF!</definedName>
    <definedName name="Z_C4C3D2AA_28B4_4B93_B50A_91C4960E7D71_.wvu.PrintArea" localSheetId="15" hidden="1">'Network Managed Services'!$B$1:$G$28</definedName>
    <definedName name="Z_C4C3D2AA_28B4_4B93_B50A_91C4960E7D71_.wvu.PrintArea" localSheetId="10" hidden="1">'Water Endpoints'!$B$1:$G$42</definedName>
    <definedName name="Z_C4C3D2AA_28B4_4B93_B50A_91C4960E7D71_.wvu.PrintArea" localSheetId="13" hidden="1">'Water Installation'!$B$1:$E$51</definedName>
    <definedName name="Z_C4C3D2AA_28B4_4B93_B50A_91C4960E7D71_.wvu.PrintTitles" localSheetId="16" hidden="1">'Additional Offerings'!$1:$3</definedName>
    <definedName name="Z_C4C3D2AA_28B4_4B93_B50A_91C4960E7D71_.wvu.PrintTitles" localSheetId="6" hidden="1">'AMI Technology Annual'!$1:$2</definedName>
    <definedName name="Z_C4C3D2AA_28B4_4B93_B50A_91C4960E7D71_.wvu.PrintTitles" localSheetId="4" hidden="1">'AMI Technology Equipment'!$1:$2</definedName>
    <definedName name="Z_C4C3D2AA_28B4_4B93_B50A_91C4960E7D71_.wvu.PrintTitles" localSheetId="5" hidden="1">'AMI Technology Services'!$1:$2</definedName>
    <definedName name="Z_C4C3D2AA_28B4_4B93_B50A_91C4960E7D71_.wvu.PrintTitles" localSheetId="7" hidden="1">'Application Technology'!$1:$2</definedName>
    <definedName name="Z_C4C3D2AA_28B4_4B93_B50A_91C4960E7D71_.wvu.PrintTitles" localSheetId="8" hidden="1">'Application Technology Annual'!$1:$1</definedName>
    <definedName name="Z_C4C3D2AA_28B4_4B93_B50A_91C4960E7D71_.wvu.PrintTitles" localSheetId="3" hidden="1">Bonding!$1:$2</definedName>
    <definedName name="Z_C4C3D2AA_28B4_4B93_B50A_91C4960E7D71_.wvu.PrintTitles" localSheetId="9" hidden="1">'Electric AMI Meters'!$1:$2</definedName>
    <definedName name="Z_C4C3D2AA_28B4_4B93_B50A_91C4960E7D71_.wvu.PrintTitles" localSheetId="12" hidden="1">'Electric Installation'!$1:$3</definedName>
    <definedName name="Z_C4C3D2AA_28B4_4B93_B50A_91C4960E7D71_.wvu.PrintTitles" localSheetId="14" hidden="1">'Gas  Installation'!$1:$3</definedName>
    <definedName name="Z_C4C3D2AA_28B4_4B93_B50A_91C4960E7D71_.wvu.PrintTitles" localSheetId="11" hidden="1">'Gas Endpoints'!$1:$2</definedName>
    <definedName name="Z_C4C3D2AA_28B4_4B93_B50A_91C4960E7D71_.wvu.PrintTitles" localSheetId="0" hidden="1">Instructions!#REF!</definedName>
    <definedName name="Z_C4C3D2AA_28B4_4B93_B50A_91C4960E7D71_.wvu.PrintTitles" localSheetId="15" hidden="1">'Network Managed Services'!$1:$4</definedName>
    <definedName name="Z_C4C3D2AA_28B4_4B93_B50A_91C4960E7D71_.wvu.PrintTitles" localSheetId="10" hidden="1">'Water Endpoints'!$1:$2</definedName>
    <definedName name="Z_C4C3D2AA_28B4_4B93_B50A_91C4960E7D71_.wvu.PrintTitles" localSheetId="13" hidden="1">'Water Installation'!$1:$3</definedName>
    <definedName name="Z_CE2599EF_D111_4FE8_AE55_3E69B93B969D_.wvu.PrintArea" localSheetId="16" hidden="1">'Additional Offerings'!$B$1:$E$34</definedName>
    <definedName name="Z_CE2599EF_D111_4FE8_AE55_3E69B93B969D_.wvu.PrintArea" localSheetId="6" hidden="1">'AMI Technology Annual'!$B$1:$G$17</definedName>
    <definedName name="Z_CE2599EF_D111_4FE8_AE55_3E69B93B969D_.wvu.PrintArea" localSheetId="4" hidden="1">'AMI Technology Equipment'!$B$1:$G$34</definedName>
    <definedName name="Z_CE2599EF_D111_4FE8_AE55_3E69B93B969D_.wvu.PrintArea" localSheetId="5" hidden="1">'AMI Technology Services'!$B$1:$G$23</definedName>
    <definedName name="Z_CE2599EF_D111_4FE8_AE55_3E69B93B969D_.wvu.PrintArea" localSheetId="7" hidden="1">'Application Technology'!$B$1:$G$86</definedName>
    <definedName name="Z_CE2599EF_D111_4FE8_AE55_3E69B93B969D_.wvu.PrintArea" localSheetId="8" hidden="1">'Application Technology Annual'!$B$1:$G$2</definedName>
    <definedName name="Z_CE2599EF_D111_4FE8_AE55_3E69B93B969D_.wvu.PrintArea" localSheetId="3" hidden="1">Bonding!$B$1:$C$16</definedName>
    <definedName name="Z_CE2599EF_D111_4FE8_AE55_3E69B93B969D_.wvu.PrintArea" localSheetId="9" hidden="1">'Electric AMI Meters'!$B$1:$G$30</definedName>
    <definedName name="Z_CE2599EF_D111_4FE8_AE55_3E69B93B969D_.wvu.PrintArea" localSheetId="12" hidden="1">'Electric Installation'!$B$1:$E$63</definedName>
    <definedName name="Z_CE2599EF_D111_4FE8_AE55_3E69B93B969D_.wvu.PrintArea" localSheetId="14" hidden="1">'Gas  Installation'!$B$1:$E$49</definedName>
    <definedName name="Z_CE2599EF_D111_4FE8_AE55_3E69B93B969D_.wvu.PrintArea" localSheetId="11" hidden="1">'Gas Endpoints'!$B$1:$G$41</definedName>
    <definedName name="Z_CE2599EF_D111_4FE8_AE55_3E69B93B969D_.wvu.PrintArea" localSheetId="0" hidden="1">Instructions!#REF!</definedName>
    <definedName name="Z_CE2599EF_D111_4FE8_AE55_3E69B93B969D_.wvu.PrintArea" localSheetId="15" hidden="1">'Network Managed Services'!$B$1:$G$28</definedName>
    <definedName name="Z_CE2599EF_D111_4FE8_AE55_3E69B93B969D_.wvu.PrintArea" localSheetId="10" hidden="1">'Water Endpoints'!$B$1:$G$42</definedName>
    <definedName name="Z_CE2599EF_D111_4FE8_AE55_3E69B93B969D_.wvu.PrintArea" localSheetId="13" hidden="1">'Water Installation'!$B$1:$E$51</definedName>
    <definedName name="Z_CE2599EF_D111_4FE8_AE55_3E69B93B969D_.wvu.PrintTitles" localSheetId="16" hidden="1">'Additional Offerings'!$1:$3</definedName>
    <definedName name="Z_CE2599EF_D111_4FE8_AE55_3E69B93B969D_.wvu.PrintTitles" localSheetId="6" hidden="1">'AMI Technology Annual'!$1:$2</definedName>
    <definedName name="Z_CE2599EF_D111_4FE8_AE55_3E69B93B969D_.wvu.PrintTitles" localSheetId="4" hidden="1">'AMI Technology Equipment'!$1:$2</definedName>
    <definedName name="Z_CE2599EF_D111_4FE8_AE55_3E69B93B969D_.wvu.PrintTitles" localSheetId="5" hidden="1">'AMI Technology Services'!$1:$2</definedName>
    <definedName name="Z_CE2599EF_D111_4FE8_AE55_3E69B93B969D_.wvu.PrintTitles" localSheetId="7" hidden="1">'Application Technology'!$1:$2</definedName>
    <definedName name="Z_CE2599EF_D111_4FE8_AE55_3E69B93B969D_.wvu.PrintTitles" localSheetId="8" hidden="1">'Application Technology Annual'!$1:$1</definedName>
    <definedName name="Z_CE2599EF_D111_4FE8_AE55_3E69B93B969D_.wvu.PrintTitles" localSheetId="3" hidden="1">Bonding!$1:$2</definedName>
    <definedName name="Z_CE2599EF_D111_4FE8_AE55_3E69B93B969D_.wvu.PrintTitles" localSheetId="9" hidden="1">'Electric AMI Meters'!$1:$2</definedName>
    <definedName name="Z_CE2599EF_D111_4FE8_AE55_3E69B93B969D_.wvu.PrintTitles" localSheetId="12" hidden="1">'Electric Installation'!$1:$3</definedName>
    <definedName name="Z_CE2599EF_D111_4FE8_AE55_3E69B93B969D_.wvu.PrintTitles" localSheetId="14" hidden="1">'Gas  Installation'!$1:$3</definedName>
    <definedName name="Z_CE2599EF_D111_4FE8_AE55_3E69B93B969D_.wvu.PrintTitles" localSheetId="11" hidden="1">'Gas Endpoints'!$1:$2</definedName>
    <definedName name="Z_CE2599EF_D111_4FE8_AE55_3E69B93B969D_.wvu.PrintTitles" localSheetId="0" hidden="1">Instructions!#REF!</definedName>
    <definedName name="Z_CE2599EF_D111_4FE8_AE55_3E69B93B969D_.wvu.PrintTitles" localSheetId="15" hidden="1">'Network Managed Services'!$1:$4</definedName>
    <definedName name="Z_CE2599EF_D111_4FE8_AE55_3E69B93B969D_.wvu.PrintTitles" localSheetId="10" hidden="1">'Water Endpoints'!$1:$2</definedName>
    <definedName name="Z_CE2599EF_D111_4FE8_AE55_3E69B93B969D_.wvu.PrintTitles" localSheetId="13" hidden="1">'Water Installation'!$1:$3</definedName>
  </definedNames>
  <calcPr calcId="191029"/>
  <customWorkbookViews>
    <customWorkbookView name="Owner - Personal View" guid="{CE2599EF-D111-4FE8-AE55-3E69B93B969D}" mergeInterval="0" personalView="1" xWindow="114" windowWidth="1801" windowHeight="1020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4" l="1"/>
  <c r="A36" i="24"/>
  <c r="A37" i="24" s="1"/>
  <c r="E35" i="24"/>
  <c r="E34" i="24"/>
  <c r="A19" i="38" l="1"/>
  <c r="A15" i="38"/>
  <c r="S16" i="38"/>
  <c r="R16" i="38"/>
  <c r="L30" i="39" s="1"/>
  <c r="Q16" i="38"/>
  <c r="K30" i="39" s="1"/>
  <c r="P16" i="38"/>
  <c r="J30" i="39" s="1"/>
  <c r="O16" i="38"/>
  <c r="I30" i="39" s="1"/>
  <c r="N16" i="38"/>
  <c r="H30" i="39" s="1"/>
  <c r="M16" i="38"/>
  <c r="G30" i="39" s="1"/>
  <c r="L16" i="38"/>
  <c r="K16" i="38"/>
  <c r="E30" i="39" s="1"/>
  <c r="J16" i="38"/>
  <c r="D30" i="39" s="1"/>
  <c r="I16" i="38"/>
  <c r="H16" i="38"/>
  <c r="G16" i="38"/>
  <c r="H30" i="32" s="1"/>
  <c r="F16" i="38"/>
  <c r="G30" i="32" s="1"/>
  <c r="E16" i="38"/>
  <c r="F30" i="32" s="1"/>
  <c r="D16" i="38"/>
  <c r="E30" i="32" s="1"/>
  <c r="C16" i="38"/>
  <c r="D30" i="32" s="1"/>
  <c r="D41" i="25"/>
  <c r="H44" i="39"/>
  <c r="I44" i="39"/>
  <c r="J44" i="39"/>
  <c r="K44" i="39"/>
  <c r="M44" i="39"/>
  <c r="B46" i="39"/>
  <c r="B44" i="39"/>
  <c r="B43" i="39"/>
  <c r="B41" i="39"/>
  <c r="B40" i="39"/>
  <c r="B38" i="39"/>
  <c r="B37" i="39"/>
  <c r="B35" i="39"/>
  <c r="B34" i="39"/>
  <c r="B32" i="39"/>
  <c r="B31" i="39"/>
  <c r="B30" i="39"/>
  <c r="B28" i="39"/>
  <c r="B27" i="39"/>
  <c r="B26" i="39"/>
  <c r="B25" i="39"/>
  <c r="B24" i="39"/>
  <c r="B23" i="39"/>
  <c r="B21" i="39"/>
  <c r="B19" i="39"/>
  <c r="B17" i="39"/>
  <c r="B16" i="39"/>
  <c r="B15" i="39"/>
  <c r="B8" i="39"/>
  <c r="C38" i="23"/>
  <c r="J30" i="32"/>
  <c r="I30" i="32"/>
  <c r="B32" i="32"/>
  <c r="B31" i="32"/>
  <c r="B30" i="32"/>
  <c r="G8" i="34"/>
  <c r="B28" i="32"/>
  <c r="B27" i="32"/>
  <c r="B26" i="32"/>
  <c r="B25" i="32"/>
  <c r="B24" i="32"/>
  <c r="E22" i="24"/>
  <c r="E23" i="24"/>
  <c r="E24" i="24"/>
  <c r="G79" i="33"/>
  <c r="G78" i="33"/>
  <c r="G74" i="33"/>
  <c r="G73" i="33"/>
  <c r="G69" i="33"/>
  <c r="A69" i="33"/>
  <c r="A73" i="33" s="1"/>
  <c r="A74" i="33" s="1"/>
  <c r="A78" i="33" s="1"/>
  <c r="A79" i="33" s="1"/>
  <c r="G68" i="33"/>
  <c r="S28" i="38"/>
  <c r="M32" i="39" s="1"/>
  <c r="R28" i="38"/>
  <c r="L32" i="39" s="1"/>
  <c r="Q28" i="38"/>
  <c r="K32" i="39" s="1"/>
  <c r="P28" i="38"/>
  <c r="J32" i="39" s="1"/>
  <c r="O28" i="38"/>
  <c r="I32" i="39" s="1"/>
  <c r="N28" i="38"/>
  <c r="H32" i="39" s="1"/>
  <c r="M28" i="38"/>
  <c r="G32" i="39" s="1"/>
  <c r="L28" i="38"/>
  <c r="F32" i="39" s="1"/>
  <c r="K28" i="38"/>
  <c r="E32" i="39" s="1"/>
  <c r="J28" i="38"/>
  <c r="D32" i="39" s="1"/>
  <c r="I28" i="38"/>
  <c r="J32" i="32" s="1"/>
  <c r="H28" i="38"/>
  <c r="I32" i="32" s="1"/>
  <c r="G28" i="38"/>
  <c r="H32" i="32" s="1"/>
  <c r="F28" i="38"/>
  <c r="G32" i="32" s="1"/>
  <c r="D28" i="38"/>
  <c r="E32" i="32" s="1"/>
  <c r="C28" i="38"/>
  <c r="D32" i="32" s="1"/>
  <c r="S22" i="38"/>
  <c r="M31" i="39" s="1"/>
  <c r="R22" i="38"/>
  <c r="L31" i="39" s="1"/>
  <c r="Q22" i="38"/>
  <c r="K31" i="39" s="1"/>
  <c r="P22" i="38"/>
  <c r="J31" i="39" s="1"/>
  <c r="O22" i="38"/>
  <c r="I31" i="39" s="1"/>
  <c r="N22" i="38"/>
  <c r="H31" i="39" s="1"/>
  <c r="M22" i="38"/>
  <c r="G31" i="39" s="1"/>
  <c r="L22" i="38"/>
  <c r="F31" i="39" s="1"/>
  <c r="K22" i="38"/>
  <c r="E31" i="39" s="1"/>
  <c r="J22" i="38"/>
  <c r="D31" i="39" s="1"/>
  <c r="I22" i="38"/>
  <c r="J31" i="32" s="1"/>
  <c r="H22" i="38"/>
  <c r="I31" i="32" s="1"/>
  <c r="G22" i="38"/>
  <c r="H31" i="32" s="1"/>
  <c r="F22" i="38"/>
  <c r="G31" i="32" s="1"/>
  <c r="D22" i="38"/>
  <c r="E31" i="32" s="1"/>
  <c r="C22" i="38"/>
  <c r="D31" i="32" s="1"/>
  <c r="M30" i="39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A12" i="38"/>
  <c r="A13" i="38" s="1"/>
  <c r="A14" i="38" s="1"/>
  <c r="B1" i="38"/>
  <c r="B29" i="32" s="1"/>
  <c r="C40" i="25" s="1"/>
  <c r="C24" i="22"/>
  <c r="D58" i="32" s="1"/>
  <c r="D24" i="22"/>
  <c r="E58" i="32" s="1"/>
  <c r="F24" i="22"/>
  <c r="G58" i="32" s="1"/>
  <c r="G24" i="22"/>
  <c r="H58" i="32" s="1"/>
  <c r="H24" i="22"/>
  <c r="I58" i="32" s="1"/>
  <c r="I24" i="22"/>
  <c r="J58" i="32" s="1"/>
  <c r="J24" i="22"/>
  <c r="D44" i="39" s="1"/>
  <c r="K24" i="22"/>
  <c r="E44" i="39" s="1"/>
  <c r="M24" i="22"/>
  <c r="G44" i="39" s="1"/>
  <c r="N24" i="22"/>
  <c r="O24" i="22"/>
  <c r="P24" i="22"/>
  <c r="Q24" i="22"/>
  <c r="R24" i="22"/>
  <c r="L44" i="39" s="1"/>
  <c r="S24" i="22"/>
  <c r="J16" i="22"/>
  <c r="D43" i="39" s="1"/>
  <c r="K16" i="22"/>
  <c r="L16" i="22"/>
  <c r="F43" i="39" s="1"/>
  <c r="M16" i="22"/>
  <c r="N16" i="22"/>
  <c r="O16" i="22"/>
  <c r="I43" i="39" s="1"/>
  <c r="P16" i="22"/>
  <c r="J43" i="39" s="1"/>
  <c r="Q16" i="22"/>
  <c r="K43" i="39" s="1"/>
  <c r="R16" i="22"/>
  <c r="L43" i="39" s="1"/>
  <c r="S16" i="22"/>
  <c r="S26" i="22" s="1"/>
  <c r="D16" i="22"/>
  <c r="E16" i="22"/>
  <c r="F57" i="32" s="1"/>
  <c r="F16" i="22"/>
  <c r="G16" i="22"/>
  <c r="H57" i="32" s="1"/>
  <c r="H16" i="22"/>
  <c r="I57" i="32" s="1"/>
  <c r="I16" i="22"/>
  <c r="C16" i="22"/>
  <c r="L15" i="22"/>
  <c r="L14" i="22"/>
  <c r="M43" i="39" l="1"/>
  <c r="N26" i="22"/>
  <c r="H43" i="39"/>
  <c r="M26" i="22"/>
  <c r="G43" i="39"/>
  <c r="K26" i="22"/>
  <c r="E43" i="39"/>
  <c r="I26" i="22"/>
  <c r="J57" i="32"/>
  <c r="F26" i="22"/>
  <c r="D26" i="22"/>
  <c r="C26" i="22"/>
  <c r="H30" i="38"/>
  <c r="I30" i="38"/>
  <c r="A20" i="38"/>
  <c r="A21" i="38" s="1"/>
  <c r="A25" i="38" s="1"/>
  <c r="A26" i="38" s="1"/>
  <c r="A27" i="38" s="1"/>
  <c r="C30" i="38"/>
  <c r="D30" i="38"/>
  <c r="F30" i="38"/>
  <c r="G30" i="38"/>
  <c r="R26" i="22"/>
  <c r="Q26" i="22"/>
  <c r="P26" i="22"/>
  <c r="J26" i="22"/>
  <c r="O26" i="22"/>
  <c r="C31" i="39"/>
  <c r="C32" i="39"/>
  <c r="B29" i="39"/>
  <c r="H26" i="22"/>
  <c r="G26" i="22"/>
  <c r="G57" i="32"/>
  <c r="E57" i="32"/>
  <c r="D57" i="32"/>
  <c r="C30" i="32"/>
  <c r="G70" i="33"/>
  <c r="G80" i="33"/>
  <c r="G75" i="33"/>
  <c r="M30" i="38"/>
  <c r="N30" i="38"/>
  <c r="E28" i="38"/>
  <c r="P30" i="38"/>
  <c r="R30" i="38"/>
  <c r="K30" i="38"/>
  <c r="S30" i="38"/>
  <c r="O30" i="38"/>
  <c r="Q30" i="38"/>
  <c r="J30" i="38"/>
  <c r="E22" i="38"/>
  <c r="F31" i="32" s="1"/>
  <c r="C31" i="32" s="1"/>
  <c r="G42" i="33"/>
  <c r="L24" i="22"/>
  <c r="A55" i="21"/>
  <c r="C48" i="21"/>
  <c r="C43" i="39" l="1"/>
  <c r="L26" i="22"/>
  <c r="F44" i="39"/>
  <c r="C44" i="39" s="1"/>
  <c r="C57" i="32"/>
  <c r="C28" i="39"/>
  <c r="D28" i="39" s="1"/>
  <c r="C28" i="32"/>
  <c r="C27" i="32"/>
  <c r="C27" i="39"/>
  <c r="D27" i="39" s="1"/>
  <c r="C26" i="32"/>
  <c r="C26" i="39"/>
  <c r="D26" i="39" s="1"/>
  <c r="C24" i="32"/>
  <c r="C24" i="39"/>
  <c r="D24" i="39" s="1"/>
  <c r="E30" i="38"/>
  <c r="F32" i="32"/>
  <c r="C32" i="32" s="1"/>
  <c r="L30" i="38"/>
  <c r="F30" i="39"/>
  <c r="C30" i="39" s="1"/>
  <c r="G82" i="33"/>
  <c r="A31" i="29"/>
  <c r="C27" i="29"/>
  <c r="G20" i="23"/>
  <c r="G21" i="23"/>
  <c r="G22" i="23"/>
  <c r="A23" i="23"/>
  <c r="A22" i="23"/>
  <c r="A16" i="10"/>
  <c r="A9" i="10"/>
  <c r="C25" i="25"/>
  <c r="C11" i="36"/>
  <c r="C14" i="36" s="1"/>
  <c r="A9" i="36"/>
  <c r="A10" i="36" s="1"/>
  <c r="B1" i="36"/>
  <c r="D28" i="32" l="1"/>
  <c r="E28" i="32"/>
  <c r="E27" i="32"/>
  <c r="D27" i="32"/>
  <c r="D26" i="32"/>
  <c r="E26" i="32"/>
  <c r="D24" i="32"/>
  <c r="E24" i="32"/>
  <c r="C13" i="32"/>
  <c r="D13" i="32" s="1"/>
  <c r="C13" i="39"/>
  <c r="D13" i="39" s="1"/>
  <c r="A9" i="29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C38" i="24" l="1"/>
  <c r="C47" i="24"/>
  <c r="B16" i="32"/>
  <c r="C16" i="30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G32" i="23"/>
  <c r="G31" i="23"/>
  <c r="G30" i="23"/>
  <c r="G29" i="23"/>
  <c r="C23" i="30"/>
  <c r="G22" i="30"/>
  <c r="G21" i="30"/>
  <c r="G20" i="30"/>
  <c r="G19" i="30"/>
  <c r="G22" i="29"/>
  <c r="G23" i="29"/>
  <c r="G24" i="29"/>
  <c r="G25" i="29"/>
  <c r="G31" i="29"/>
  <c r="G32" i="29"/>
  <c r="G33" i="29"/>
  <c r="G34" i="29"/>
  <c r="G35" i="29"/>
  <c r="G36" i="29"/>
  <c r="A10" i="3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E21" i="31"/>
  <c r="E20" i="31"/>
  <c r="E19" i="31"/>
  <c r="E18" i="31"/>
  <c r="C28" i="31"/>
  <c r="A25" i="29"/>
  <c r="A26" i="29" s="1"/>
  <c r="C29" i="26"/>
  <c r="E28" i="26"/>
  <c r="A10" i="26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B1" i="26"/>
  <c r="B45" i="39" s="1"/>
  <c r="E23" i="22"/>
  <c r="A11" i="22"/>
  <c r="A12" i="22" s="1"/>
  <c r="A13" i="22" s="1"/>
  <c r="A14" i="22" s="1"/>
  <c r="A15" i="22" s="1"/>
  <c r="A20" i="22" s="1"/>
  <c r="A21" i="22" s="1"/>
  <c r="A22" i="22" s="1"/>
  <c r="A23" i="22" s="1"/>
  <c r="E22" i="22"/>
  <c r="E21" i="22"/>
  <c r="E24" i="22"/>
  <c r="F58" i="32" s="1"/>
  <c r="C58" i="32" s="1"/>
  <c r="B1" i="22"/>
  <c r="B42" i="39" s="1"/>
  <c r="E46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E45" i="24"/>
  <c r="E44" i="24"/>
  <c r="E43" i="24"/>
  <c r="E42" i="24"/>
  <c r="E41" i="24"/>
  <c r="E37" i="24"/>
  <c r="E33" i="24"/>
  <c r="E32" i="24"/>
  <c r="E31" i="24"/>
  <c r="E30" i="24"/>
  <c r="E29" i="24"/>
  <c r="E28" i="24"/>
  <c r="C25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B1" i="24"/>
  <c r="C45" i="31"/>
  <c r="E44" i="31"/>
  <c r="E43" i="31"/>
  <c r="E42" i="31"/>
  <c r="E41" i="31"/>
  <c r="C38" i="31"/>
  <c r="E37" i="31"/>
  <c r="E36" i="31"/>
  <c r="E35" i="31"/>
  <c r="E34" i="31"/>
  <c r="E33" i="31"/>
  <c r="E32" i="31"/>
  <c r="E31" i="31"/>
  <c r="E27" i="31"/>
  <c r="E26" i="31"/>
  <c r="E25" i="31"/>
  <c r="E24" i="31"/>
  <c r="E23" i="31"/>
  <c r="E22" i="31"/>
  <c r="E17" i="31"/>
  <c r="E16" i="31"/>
  <c r="E15" i="31"/>
  <c r="E14" i="31"/>
  <c r="E13" i="31"/>
  <c r="E12" i="31"/>
  <c r="E11" i="31"/>
  <c r="E10" i="31"/>
  <c r="E9" i="31"/>
  <c r="B1" i="31"/>
  <c r="C59" i="21"/>
  <c r="E58" i="21"/>
  <c r="A10" i="21"/>
  <c r="A11" i="21" s="1"/>
  <c r="A12" i="21" s="1"/>
  <c r="A13" i="21" s="1"/>
  <c r="A14" i="21" s="1"/>
  <c r="A15" i="21" s="1"/>
  <c r="A16" i="21" s="1"/>
  <c r="A20" i="21" s="1"/>
  <c r="A21" i="21" s="1"/>
  <c r="A22" i="21" s="1"/>
  <c r="A23" i="21" s="1"/>
  <c r="A24" i="21" s="1"/>
  <c r="A25" i="21" s="1"/>
  <c r="A26" i="21" s="1"/>
  <c r="A27" i="21" s="1"/>
  <c r="E57" i="21"/>
  <c r="E56" i="21"/>
  <c r="E55" i="21"/>
  <c r="E54" i="21"/>
  <c r="E53" i="21"/>
  <c r="E52" i="21"/>
  <c r="E51" i="21"/>
  <c r="E47" i="21"/>
  <c r="E46" i="21"/>
  <c r="E45" i="21"/>
  <c r="E44" i="21"/>
  <c r="E43" i="21"/>
  <c r="E42" i="21"/>
  <c r="E41" i="21"/>
  <c r="C38" i="21"/>
  <c r="E37" i="21"/>
  <c r="E36" i="21"/>
  <c r="E35" i="21"/>
  <c r="E34" i="21"/>
  <c r="C31" i="21"/>
  <c r="E30" i="21"/>
  <c r="E29" i="21"/>
  <c r="E28" i="21"/>
  <c r="E27" i="21"/>
  <c r="E26" i="21"/>
  <c r="E25" i="21"/>
  <c r="E24" i="21"/>
  <c r="E23" i="21"/>
  <c r="E22" i="21"/>
  <c r="E21" i="21"/>
  <c r="E20" i="21"/>
  <c r="E16" i="21"/>
  <c r="E15" i="21"/>
  <c r="E14" i="21"/>
  <c r="E13" i="21"/>
  <c r="E12" i="21"/>
  <c r="E11" i="21"/>
  <c r="E10" i="21"/>
  <c r="E9" i="21"/>
  <c r="B1" i="21"/>
  <c r="G37" i="23"/>
  <c r="G36" i="23"/>
  <c r="G35" i="23"/>
  <c r="G34" i="23"/>
  <c r="G33" i="23"/>
  <c r="G28" i="23"/>
  <c r="G27" i="23"/>
  <c r="C24" i="23"/>
  <c r="G23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B1" i="23"/>
  <c r="C37" i="29"/>
  <c r="G26" i="29"/>
  <c r="B1" i="29"/>
  <c r="C26" i="10"/>
  <c r="G25" i="10"/>
  <c r="A10" i="10"/>
  <c r="A11" i="10" s="1"/>
  <c r="A12" i="10" s="1"/>
  <c r="A13" i="10" s="1"/>
  <c r="A14" i="10" s="1"/>
  <c r="A15" i="10" s="1"/>
  <c r="A17" i="10" s="1"/>
  <c r="A18" i="10" s="1"/>
  <c r="A22" i="10" s="1"/>
  <c r="A23" i="10" s="1"/>
  <c r="A24" i="10" s="1"/>
  <c r="A25" i="10" s="1"/>
  <c r="G24" i="10"/>
  <c r="G23" i="10"/>
  <c r="G22" i="10"/>
  <c r="C19" i="10"/>
  <c r="G18" i="10"/>
  <c r="G17" i="10"/>
  <c r="G16" i="10"/>
  <c r="G15" i="10"/>
  <c r="G14" i="10"/>
  <c r="G13" i="10"/>
  <c r="G12" i="10"/>
  <c r="G11" i="10"/>
  <c r="G10" i="10"/>
  <c r="G9" i="10"/>
  <c r="G8" i="10"/>
  <c r="B1" i="10"/>
  <c r="A9" i="33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B1" i="33"/>
  <c r="G12" i="35"/>
  <c r="A9" i="35"/>
  <c r="A10" i="35" s="1"/>
  <c r="A11" i="35" s="1"/>
  <c r="A12" i="35" s="1"/>
  <c r="G11" i="35"/>
  <c r="G10" i="35"/>
  <c r="G9" i="35"/>
  <c r="G8" i="35"/>
  <c r="B1" i="35"/>
  <c r="B20" i="39" s="1"/>
  <c r="G9" i="34"/>
  <c r="G10" i="34"/>
  <c r="G11" i="34"/>
  <c r="G12" i="34"/>
  <c r="G13" i="34"/>
  <c r="G14" i="34"/>
  <c r="G15" i="34"/>
  <c r="G16" i="34"/>
  <c r="G17" i="34"/>
  <c r="G18" i="34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B1" i="34"/>
  <c r="C30" i="30"/>
  <c r="G29" i="30"/>
  <c r="G28" i="30"/>
  <c r="G27" i="30"/>
  <c r="G26" i="30"/>
  <c r="G15" i="30"/>
  <c r="G14" i="30"/>
  <c r="G13" i="30"/>
  <c r="G12" i="30"/>
  <c r="G11" i="30"/>
  <c r="G10" i="30"/>
  <c r="G9" i="30"/>
  <c r="A9" i="30"/>
  <c r="A10" i="30"/>
  <c r="A11" i="30" s="1"/>
  <c r="A12" i="30" s="1"/>
  <c r="A13" i="30" s="1"/>
  <c r="A14" i="30" s="1"/>
  <c r="A15" i="30" s="1"/>
  <c r="A19" i="30" s="1"/>
  <c r="A20" i="30" s="1"/>
  <c r="A21" i="30" s="1"/>
  <c r="A22" i="30" s="1"/>
  <c r="A26" i="30" s="1"/>
  <c r="A27" i="30" s="1"/>
  <c r="A28" i="30" s="1"/>
  <c r="A29" i="30" s="1"/>
  <c r="G8" i="30"/>
  <c r="B1" i="30"/>
  <c r="B60" i="32"/>
  <c r="B58" i="32"/>
  <c r="B57" i="32"/>
  <c r="B55" i="32"/>
  <c r="B54" i="32"/>
  <c r="B53" i="32"/>
  <c r="B51" i="32"/>
  <c r="B50" i="32"/>
  <c r="B49" i="32"/>
  <c r="B47" i="32"/>
  <c r="B46" i="32"/>
  <c r="B45" i="32"/>
  <c r="B44" i="32"/>
  <c r="B43" i="32"/>
  <c r="B41" i="32"/>
  <c r="B40" i="32"/>
  <c r="B38" i="32"/>
  <c r="B37" i="32"/>
  <c r="B35" i="32"/>
  <c r="B34" i="32"/>
  <c r="B23" i="32"/>
  <c r="B21" i="32"/>
  <c r="B19" i="32"/>
  <c r="B17" i="32"/>
  <c r="B15" i="32"/>
  <c r="B8" i="32"/>
  <c r="B22" i="32" l="1"/>
  <c r="C37" i="25" s="1"/>
  <c r="B22" i="39"/>
  <c r="B14" i="32"/>
  <c r="C28" i="25" s="1"/>
  <c r="D35" i="25" s="1"/>
  <c r="B14" i="39"/>
  <c r="B36" i="32"/>
  <c r="C46" i="25" s="1"/>
  <c r="B36" i="39"/>
  <c r="B48" i="32"/>
  <c r="C55" i="25" s="1"/>
  <c r="B42" i="32"/>
  <c r="C52" i="25" s="1"/>
  <c r="B52" i="32"/>
  <c r="C58" i="25" s="1"/>
  <c r="B18" i="32"/>
  <c r="C31" i="25" s="1"/>
  <c r="B18" i="39"/>
  <c r="B39" i="32"/>
  <c r="C49" i="25" s="1"/>
  <c r="B39" i="39"/>
  <c r="B33" i="32"/>
  <c r="C43" i="25" s="1"/>
  <c r="B33" i="39"/>
  <c r="G27" i="29"/>
  <c r="C37" i="39" s="1"/>
  <c r="G13" i="35"/>
  <c r="G19" i="34"/>
  <c r="G21" i="34" s="1"/>
  <c r="B20" i="32"/>
  <c r="C34" i="25" s="1"/>
  <c r="B59" i="32"/>
  <c r="C64" i="25" s="1"/>
  <c r="B56" i="32"/>
  <c r="C61" i="25" s="1"/>
  <c r="G61" i="33"/>
  <c r="A27" i="33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29" i="21"/>
  <c r="A30" i="21" s="1"/>
  <c r="A34" i="21" s="1"/>
  <c r="A35" i="21" s="1"/>
  <c r="A36" i="21" s="1"/>
  <c r="A37" i="21" s="1"/>
  <c r="A41" i="21" s="1"/>
  <c r="A42" i="21" s="1"/>
  <c r="A43" i="21" s="1"/>
  <c r="A44" i="21" s="1"/>
  <c r="A45" i="21" s="1"/>
  <c r="A46" i="21" s="1"/>
  <c r="A47" i="21" s="1"/>
  <c r="A51" i="21" s="1"/>
  <c r="A52" i="21" s="1"/>
  <c r="A53" i="21" s="1"/>
  <c r="A54" i="21" s="1"/>
  <c r="A56" i="21" s="1"/>
  <c r="A57" i="21" s="1"/>
  <c r="A58" i="21" s="1"/>
  <c r="A28" i="21"/>
  <c r="A25" i="31"/>
  <c r="A26" i="31" s="1"/>
  <c r="A27" i="31" s="1"/>
  <c r="A31" i="31" s="1"/>
  <c r="A22" i="24"/>
  <c r="A23" i="24" s="1"/>
  <c r="A24" i="24" s="1"/>
  <c r="A28" i="24" s="1"/>
  <c r="A29" i="24" s="1"/>
  <c r="A30" i="24" s="1"/>
  <c r="A31" i="24" s="1"/>
  <c r="A32" i="24" s="1"/>
  <c r="A33" i="24" s="1"/>
  <c r="A32" i="29"/>
  <c r="A33" i="29" s="1"/>
  <c r="A34" i="29" s="1"/>
  <c r="A35" i="29" s="1"/>
  <c r="A36" i="29" s="1"/>
  <c r="A27" i="23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G38" i="23"/>
  <c r="E47" i="24"/>
  <c r="C55" i="32" s="1"/>
  <c r="E38" i="24"/>
  <c r="C54" i="32" s="1"/>
  <c r="G19" i="10"/>
  <c r="C34" i="39" s="1"/>
  <c r="E48" i="21"/>
  <c r="C46" i="32" s="1"/>
  <c r="E45" i="31"/>
  <c r="C51" i="32" s="1"/>
  <c r="E17" i="21"/>
  <c r="C43" i="32" s="1"/>
  <c r="G24" i="23"/>
  <c r="C40" i="39" s="1"/>
  <c r="E59" i="21"/>
  <c r="C47" i="32" s="1"/>
  <c r="E28" i="31"/>
  <c r="E29" i="26"/>
  <c r="C46" i="39" s="1"/>
  <c r="D46" i="39" s="1"/>
  <c r="G23" i="33"/>
  <c r="C23" i="39" s="1"/>
  <c r="D23" i="39" s="1"/>
  <c r="E38" i="31"/>
  <c r="C50" i="32" s="1"/>
  <c r="G26" i="10"/>
  <c r="E31" i="21"/>
  <c r="C44" i="32" s="1"/>
  <c r="E38" i="21"/>
  <c r="C45" i="32" s="1"/>
  <c r="E25" i="24"/>
  <c r="G37" i="29"/>
  <c r="E26" i="22"/>
  <c r="G16" i="30"/>
  <c r="G23" i="30"/>
  <c r="G30" i="30"/>
  <c r="C49" i="32" l="1"/>
  <c r="G49" i="32" s="1"/>
  <c r="E47" i="31"/>
  <c r="E49" i="24"/>
  <c r="A34" i="24"/>
  <c r="A35" i="24" s="1"/>
  <c r="A41" i="24" s="1"/>
  <c r="A42" i="24" s="1"/>
  <c r="A43" i="24" s="1"/>
  <c r="A44" i="24" s="1"/>
  <c r="A45" i="24" s="1"/>
  <c r="A46" i="24" s="1"/>
  <c r="C38" i="32"/>
  <c r="F38" i="32" s="1"/>
  <c r="C38" i="39"/>
  <c r="G37" i="39"/>
  <c r="H37" i="39"/>
  <c r="I37" i="39"/>
  <c r="J37" i="39"/>
  <c r="K37" i="39"/>
  <c r="L37" i="39"/>
  <c r="F37" i="39"/>
  <c r="E37" i="39"/>
  <c r="D37" i="39"/>
  <c r="C41" i="32"/>
  <c r="I41" i="32" s="1"/>
  <c r="C41" i="39"/>
  <c r="G40" i="39"/>
  <c r="J40" i="39"/>
  <c r="H40" i="39"/>
  <c r="K40" i="39"/>
  <c r="F40" i="39"/>
  <c r="E40" i="39"/>
  <c r="I40" i="39"/>
  <c r="L40" i="39"/>
  <c r="D40" i="39"/>
  <c r="C35" i="32"/>
  <c r="E35" i="32" s="1"/>
  <c r="C35" i="39"/>
  <c r="L34" i="39"/>
  <c r="F34" i="39"/>
  <c r="E34" i="39"/>
  <c r="G34" i="39"/>
  <c r="H34" i="39"/>
  <c r="I34" i="39"/>
  <c r="J34" i="39"/>
  <c r="K34" i="39"/>
  <c r="D34" i="39"/>
  <c r="C25" i="32"/>
  <c r="C25" i="39"/>
  <c r="D25" i="39" s="1"/>
  <c r="E21" i="32"/>
  <c r="I21" i="32"/>
  <c r="M21" i="39"/>
  <c r="M5" i="39" s="1"/>
  <c r="I21" i="39"/>
  <c r="L21" i="39"/>
  <c r="H21" i="39"/>
  <c r="K21" i="39"/>
  <c r="G21" i="39"/>
  <c r="J21" i="39"/>
  <c r="F21" i="39"/>
  <c r="E21" i="39"/>
  <c r="C21" i="39" s="1"/>
  <c r="H21" i="32"/>
  <c r="J21" i="32"/>
  <c r="J5" i="32" s="1"/>
  <c r="G21" i="32"/>
  <c r="F21" i="32"/>
  <c r="C17" i="32"/>
  <c r="C17" i="39"/>
  <c r="C16" i="32"/>
  <c r="C16" i="39"/>
  <c r="C15" i="32"/>
  <c r="C15" i="39"/>
  <c r="C19" i="32"/>
  <c r="C19" i="39"/>
  <c r="D32" i="25"/>
  <c r="I38" i="32"/>
  <c r="G38" i="32"/>
  <c r="E38" i="32"/>
  <c r="D38" i="32"/>
  <c r="H38" i="32"/>
  <c r="H55" i="32"/>
  <c r="F55" i="32"/>
  <c r="E55" i="32"/>
  <c r="I55" i="32"/>
  <c r="G55" i="32"/>
  <c r="D55" i="32"/>
  <c r="F54" i="32"/>
  <c r="E54" i="32"/>
  <c r="D54" i="32"/>
  <c r="I54" i="32"/>
  <c r="H54" i="32"/>
  <c r="G54" i="32"/>
  <c r="G51" i="32"/>
  <c r="F51" i="32"/>
  <c r="E51" i="32"/>
  <c r="H51" i="32"/>
  <c r="I51" i="32"/>
  <c r="D51" i="32"/>
  <c r="I50" i="32"/>
  <c r="H50" i="32"/>
  <c r="G50" i="32"/>
  <c r="F50" i="32"/>
  <c r="E50" i="32"/>
  <c r="D50" i="32"/>
  <c r="H47" i="32"/>
  <c r="I47" i="32"/>
  <c r="G47" i="32"/>
  <c r="F47" i="32"/>
  <c r="E47" i="32"/>
  <c r="D47" i="32"/>
  <c r="E46" i="32"/>
  <c r="D46" i="32"/>
  <c r="I46" i="32"/>
  <c r="H46" i="32"/>
  <c r="G46" i="32"/>
  <c r="F46" i="32"/>
  <c r="G45" i="32"/>
  <c r="E45" i="32"/>
  <c r="D45" i="32"/>
  <c r="F45" i="32"/>
  <c r="I45" i="32"/>
  <c r="H45" i="32"/>
  <c r="G44" i="32"/>
  <c r="I44" i="32"/>
  <c r="F44" i="32"/>
  <c r="H44" i="32"/>
  <c r="E44" i="32"/>
  <c r="D44" i="32"/>
  <c r="H43" i="32"/>
  <c r="I43" i="32"/>
  <c r="G43" i="32"/>
  <c r="F43" i="32"/>
  <c r="E43" i="32"/>
  <c r="D43" i="32"/>
  <c r="G63" i="33"/>
  <c r="G84" i="33" s="1"/>
  <c r="G15" i="35"/>
  <c r="C23" i="32"/>
  <c r="C34" i="32"/>
  <c r="G28" i="10"/>
  <c r="C40" i="32"/>
  <c r="G40" i="23"/>
  <c r="A32" i="31"/>
  <c r="A33" i="31" s="1"/>
  <c r="A34" i="31" s="1"/>
  <c r="A35" i="31" s="1"/>
  <c r="A36" i="31" s="1"/>
  <c r="A37" i="31" s="1"/>
  <c r="A41" i="31" s="1"/>
  <c r="A42" i="31" s="1"/>
  <c r="C53" i="32"/>
  <c r="C37" i="32"/>
  <c r="G39" i="29"/>
  <c r="E61" i="21"/>
  <c r="C60" i="32"/>
  <c r="D60" i="32" s="1"/>
  <c r="E31" i="26"/>
  <c r="G32" i="30"/>
  <c r="I49" i="32" l="1"/>
  <c r="H49" i="32"/>
  <c r="F49" i="32"/>
  <c r="D49" i="32"/>
  <c r="E49" i="32"/>
  <c r="D38" i="39"/>
  <c r="G38" i="39"/>
  <c r="J38" i="39"/>
  <c r="K38" i="39"/>
  <c r="L38" i="39"/>
  <c r="F38" i="39"/>
  <c r="H38" i="39"/>
  <c r="E38" i="39"/>
  <c r="I38" i="39"/>
  <c r="H41" i="32"/>
  <c r="G41" i="32"/>
  <c r="F41" i="32"/>
  <c r="E41" i="32"/>
  <c r="D41" i="32"/>
  <c r="G41" i="39"/>
  <c r="H41" i="39"/>
  <c r="I41" i="39"/>
  <c r="J41" i="39"/>
  <c r="K41" i="39"/>
  <c r="L41" i="39"/>
  <c r="F41" i="39"/>
  <c r="E41" i="39"/>
  <c r="D41" i="39"/>
  <c r="G35" i="32"/>
  <c r="H35" i="32"/>
  <c r="I35" i="32"/>
  <c r="F35" i="32"/>
  <c r="D35" i="32"/>
  <c r="G35" i="39"/>
  <c r="G5" i="39" s="1"/>
  <c r="H35" i="39"/>
  <c r="I35" i="39"/>
  <c r="E35" i="39"/>
  <c r="J35" i="39"/>
  <c r="J5" i="39" s="1"/>
  <c r="K35" i="39"/>
  <c r="L35" i="39"/>
  <c r="F35" i="39"/>
  <c r="D35" i="39"/>
  <c r="E25" i="32"/>
  <c r="D25" i="32"/>
  <c r="D23" i="32"/>
  <c r="E23" i="32"/>
  <c r="C21" i="32"/>
  <c r="C5" i="32" s="1"/>
  <c r="E19" i="32"/>
  <c r="D19" i="32"/>
  <c r="E17" i="39"/>
  <c r="D17" i="39"/>
  <c r="E17" i="32"/>
  <c r="D17" i="32"/>
  <c r="D16" i="39"/>
  <c r="E16" i="39"/>
  <c r="E16" i="32"/>
  <c r="D16" i="32"/>
  <c r="D15" i="32"/>
  <c r="E15" i="32"/>
  <c r="E15" i="39"/>
  <c r="D15" i="39"/>
  <c r="E19" i="39"/>
  <c r="D19" i="39"/>
  <c r="C5" i="39"/>
  <c r="G37" i="32"/>
  <c r="E37" i="32"/>
  <c r="F37" i="32"/>
  <c r="I37" i="32"/>
  <c r="H37" i="32"/>
  <c r="D37" i="32"/>
  <c r="E34" i="32"/>
  <c r="D34" i="32"/>
  <c r="H34" i="32"/>
  <c r="I34" i="32"/>
  <c r="G34" i="32"/>
  <c r="F34" i="32"/>
  <c r="F53" i="32"/>
  <c r="D53" i="32"/>
  <c r="G53" i="32"/>
  <c r="H53" i="32"/>
  <c r="I53" i="32"/>
  <c r="E53" i="32"/>
  <c r="A43" i="31"/>
  <c r="A44" i="31" s="1"/>
  <c r="H40" i="32"/>
  <c r="F40" i="32"/>
  <c r="G40" i="32"/>
  <c r="I40" i="32"/>
  <c r="E40" i="32"/>
  <c r="D40" i="32"/>
  <c r="H5" i="39" l="1"/>
  <c r="I5" i="39"/>
  <c r="F5" i="39"/>
  <c r="L5" i="39"/>
  <c r="K5" i="39"/>
  <c r="F5" i="32"/>
  <c r="D5" i="39"/>
  <c r="E5" i="39"/>
  <c r="D5" i="32"/>
  <c r="E5" i="32"/>
  <c r="I5" i="32"/>
  <c r="G5" i="32"/>
  <c r="H5" i="32"/>
</calcChain>
</file>

<file path=xl/sharedStrings.xml><?xml version="1.0" encoding="utf-8"?>
<sst xmlns="http://schemas.openxmlformats.org/spreadsheetml/2006/main" count="680" uniqueCount="285">
  <si>
    <t>Instructions</t>
  </si>
  <si>
    <t>Item Description :</t>
  </si>
  <si>
    <t>Enter Unit Price for each item that is pre-populated</t>
  </si>
  <si>
    <t>Add new Item identified as "other" as required.  Please be specific with sufficient details on all additions</t>
  </si>
  <si>
    <t>Number of Units:</t>
  </si>
  <si>
    <t>Pre-populated quantities are the current estimates of units required</t>
  </si>
  <si>
    <t>Add quantities to all items not pre-populated</t>
  </si>
  <si>
    <t>Manufacturer:</t>
  </si>
  <si>
    <t>Enter the Manufacturer of the device being proposed</t>
  </si>
  <si>
    <t>Model Number:</t>
  </si>
  <si>
    <t>Enter the Model Number of the device being proposed</t>
  </si>
  <si>
    <t>Unit Price :</t>
  </si>
  <si>
    <t>Enter the cost per unit of the item being proposed</t>
  </si>
  <si>
    <t xml:space="preserve">Extended Price : </t>
  </si>
  <si>
    <t>Verify calculation is correct</t>
  </si>
  <si>
    <t>Comment :</t>
  </si>
  <si>
    <t>Add any clarification or explanation as required</t>
  </si>
  <si>
    <t>Enter ALL pricing for the complete system to achieve the requirements as specified in this RFP</t>
  </si>
  <si>
    <t>Enter ALL pricing to license and maintain (or subscribe to), and implement software applications to achieve the requirements as specified in this RFP</t>
  </si>
  <si>
    <t>Enter ALL pricing for the electric meters as specified in this RFP</t>
  </si>
  <si>
    <t>Enter ALL pricing to completely install the electric meters as specified in this RFP</t>
  </si>
  <si>
    <t>Enter ALL annual costs related to performing the network run service as specified in this RFP</t>
  </si>
  <si>
    <t>Please be specific with sufficient details on all additions</t>
  </si>
  <si>
    <t>Item Description</t>
  </si>
  <si>
    <t>Extended Price</t>
  </si>
  <si>
    <t>Item #</t>
  </si>
  <si>
    <t>Number units</t>
  </si>
  <si>
    <t>Manufacturer</t>
  </si>
  <si>
    <t>Model Number</t>
  </si>
  <si>
    <t>Unit Price</t>
  </si>
  <si>
    <t>Comments</t>
  </si>
  <si>
    <t>AMI Equipment - Capital Cost</t>
  </si>
  <si>
    <t>Network Equipment</t>
  </si>
  <si>
    <t>TechE-1</t>
  </si>
  <si>
    <t xml:space="preserve">Data Collector </t>
  </si>
  <si>
    <t>Network repeater</t>
  </si>
  <si>
    <t>Network takeout point</t>
  </si>
  <si>
    <t>Data Collector Pole Structure</t>
  </si>
  <si>
    <t>Data Collector Tower Structure</t>
  </si>
  <si>
    <t>Other (Please describe)</t>
  </si>
  <si>
    <t>Network Equipment Sub-total</t>
  </si>
  <si>
    <t>Tools</t>
  </si>
  <si>
    <t>Electric Installation Handheld</t>
  </si>
  <si>
    <t>Gas Installation Handheld</t>
  </si>
  <si>
    <t>Water Installation Handheld</t>
  </si>
  <si>
    <t>Installation Tools Sub-total</t>
  </si>
  <si>
    <t>Other Equipment</t>
  </si>
  <si>
    <t>Other Equipment Sub-total</t>
  </si>
  <si>
    <t>AMI Network Equipment Total</t>
  </si>
  <si>
    <t>Prime Contracting Professional Services</t>
  </si>
  <si>
    <t>Professional Services</t>
  </si>
  <si>
    <t>TechS-1</t>
  </si>
  <si>
    <t>Project Management (Including on-site project manager)</t>
  </si>
  <si>
    <t>Network Design/System Planning</t>
  </si>
  <si>
    <t>Training and Documentation</t>
  </si>
  <si>
    <t>Warehouse Management</t>
  </si>
  <si>
    <t>Installation Management (Including on-site Installation Manager)</t>
  </si>
  <si>
    <t>Business and Technical Implementation</t>
  </si>
  <si>
    <t>Professional Services Sub-total</t>
  </si>
  <si>
    <t>Prime Contracting Professional Services Total</t>
  </si>
  <si>
    <t>AMI Equipment - Annual Costs</t>
  </si>
  <si>
    <t>Annual Network Costs</t>
  </si>
  <si>
    <t>TechA-1</t>
  </si>
  <si>
    <t>Frequency Licensing Fees</t>
  </si>
  <si>
    <t xml:space="preserve">Backhaul Annual Cost </t>
  </si>
  <si>
    <t>Network Device Extended Warranty</t>
  </si>
  <si>
    <t>Annual Network Sub-total</t>
  </si>
  <si>
    <t>Installation of Headend</t>
  </si>
  <si>
    <t>Headend Installation Services</t>
  </si>
  <si>
    <t>App-1</t>
  </si>
  <si>
    <t>Software Installation</t>
  </si>
  <si>
    <t>Proposed Business Processes/Gap Analysis</t>
  </si>
  <si>
    <t>Table Setup/System Configuration</t>
  </si>
  <si>
    <t>Documentation Requirements</t>
  </si>
  <si>
    <t>Training Requirements (Planning and end user)</t>
  </si>
  <si>
    <t>Change Management</t>
  </si>
  <si>
    <t>Report/Query Development</t>
  </si>
  <si>
    <t>Testing--unit, functional, stress, etc</t>
  </si>
  <si>
    <t>Go Live Support</t>
  </si>
  <si>
    <t>Final Acceptance</t>
  </si>
  <si>
    <t>Headend Professional Services Sub-total</t>
  </si>
  <si>
    <t>Application Installation Services Total</t>
  </si>
  <si>
    <t>Headend One-time Costs</t>
  </si>
  <si>
    <t>Headend One-Time Fee Sub-total</t>
  </si>
  <si>
    <t>Headend Annual Costs</t>
  </si>
  <si>
    <t>Subsription Fee (Annual fee)</t>
  </si>
  <si>
    <t>Maintenance Fee (Annual fee)</t>
  </si>
  <si>
    <t>Headend Annual Fee Sub-total</t>
  </si>
  <si>
    <t>License Fee (one time)</t>
  </si>
  <si>
    <t>Electric-1</t>
  </si>
  <si>
    <t>AMI Communication Device Sub-total</t>
  </si>
  <si>
    <t>Form 2S, 240V, Class 200, 0.5%, Non-Demand Meter</t>
  </si>
  <si>
    <t>Form 2S, 240V, Class 320, 0.2%, Non-Demand Meter</t>
  </si>
  <si>
    <t>Form 9S, 480V, Class 20, 0.2%, Demand Meter</t>
  </si>
  <si>
    <t>Form 12S, 480V, Class 200, 0.2%, Demand Meter</t>
  </si>
  <si>
    <t>Other Equipment (List ALL other equipment that is required for the solution)</t>
  </si>
  <si>
    <t>AMI Communication Device</t>
  </si>
  <si>
    <t>Gas-1</t>
  </si>
  <si>
    <t>Water-1</t>
  </si>
  <si>
    <t>AMI Communication Device for 1 inch meters</t>
  </si>
  <si>
    <t>AMI Communication Device for 1.5 inch meters</t>
  </si>
  <si>
    <t>Leak Detection Endpoint</t>
  </si>
  <si>
    <t>Water AMI Meters and Endpoints Total</t>
  </si>
  <si>
    <t>Installation Service</t>
  </si>
  <si>
    <t>Network Installation</t>
  </si>
  <si>
    <t>EInstall-1</t>
  </si>
  <si>
    <t>Network Installation Sub-total</t>
  </si>
  <si>
    <t>Electric Meter Installation with AMI Communication Device</t>
  </si>
  <si>
    <t>Meter Installation Sub-total</t>
  </si>
  <si>
    <t>Installation Professional Services</t>
  </si>
  <si>
    <t>Project Management</t>
  </si>
  <si>
    <t>Installation Professional Services Sub-total</t>
  </si>
  <si>
    <t>Other Installation Services</t>
  </si>
  <si>
    <t>Warehousing</t>
  </si>
  <si>
    <t>Photographs (Before and After)</t>
  </si>
  <si>
    <t>Electric Meter Hold and Retention</t>
  </si>
  <si>
    <t>Electric Meter Disposal</t>
  </si>
  <si>
    <t>Other Installation Sub-total</t>
  </si>
  <si>
    <t>AMI System Installation Total</t>
  </si>
  <si>
    <t>GInstall-1</t>
  </si>
  <si>
    <t>Leak Detection</t>
  </si>
  <si>
    <t>WInstall-1</t>
  </si>
  <si>
    <t>Network Run Service</t>
  </si>
  <si>
    <t>Run-1</t>
  </si>
  <si>
    <t>Performance Monitoring</t>
  </si>
  <si>
    <t>Collector Maintenance &amp; Repair</t>
  </si>
  <si>
    <t>Network Monitoring &amp; Optimization</t>
  </si>
  <si>
    <t>Network Run Service Sub-total</t>
  </si>
  <si>
    <t>Other Services</t>
  </si>
  <si>
    <t>Network Run Total</t>
  </si>
  <si>
    <t>Additional Offerings</t>
  </si>
  <si>
    <t>Add-1</t>
  </si>
  <si>
    <t>Additional Offerings Sub-total</t>
  </si>
  <si>
    <t>Freight and Handling for all equipment</t>
  </si>
  <si>
    <t>Section F - Pricing Sheet</t>
  </si>
  <si>
    <t>Greenville Utilities Commission (GUC)</t>
  </si>
  <si>
    <t>Enter ALL pricing for the gas endpoints as specified in this RFP</t>
  </si>
  <si>
    <t>Enter ALL pricing for the water endpoints as specified in this RFP</t>
  </si>
  <si>
    <t>Enter ALL pricing to completely install the gas meter AMI devices and retrofit as specified in this RFP</t>
  </si>
  <si>
    <t>Enter ALL pricing to completely install the water meter AMI devices and retrofit as specified in this RFP</t>
  </si>
  <si>
    <t>Enter any additional offering that Greenville Utilities Commission should consider to better service the requirements</t>
  </si>
  <si>
    <t>Additional Offerings Total</t>
  </si>
  <si>
    <t>Estimated Amount</t>
  </si>
  <si>
    <t>Performance and Payment Bonds</t>
  </si>
  <si>
    <t>Bonds</t>
  </si>
  <si>
    <t>Bond-1</t>
  </si>
  <si>
    <t>Payment Bond</t>
  </si>
  <si>
    <t>Performance Bond (applicable to Mass Deployment Phase (“MDP”))</t>
  </si>
  <si>
    <t>Performance Bond (applicable to Technology Implementation Phase (“TIP”))</t>
  </si>
  <si>
    <t>Bonds Sub-total</t>
  </si>
  <si>
    <t>Bonds - Estimated Total</t>
  </si>
  <si>
    <t>Network Repeater</t>
  </si>
  <si>
    <t>Network Takeout Point</t>
  </si>
  <si>
    <t>Installation of Load Control</t>
  </si>
  <si>
    <t>Load Control Installation Services</t>
  </si>
  <si>
    <t>Load Control Professional Services Sub-total</t>
  </si>
  <si>
    <t>Load Control One-Time Costs</t>
  </si>
  <si>
    <t>Load Control Annual Costs</t>
  </si>
  <si>
    <t>Load Control One-Time Fee Sub-total</t>
  </si>
  <si>
    <t>Load Control Annual Fee Sub-total</t>
  </si>
  <si>
    <t>Electric Meter w/Communication Device</t>
  </si>
  <si>
    <t>Form 4S, 480V, Class 20, 0.2%, Demand Meter</t>
  </si>
  <si>
    <t>Form 35S, 480V, Class 200, 0.2%, Demand Meter</t>
  </si>
  <si>
    <t xml:space="preserve">Form 3S, 480V, Class 20, 0.2%, Demand Meter </t>
  </si>
  <si>
    <t>Form 2S, 480V, Class 320, 0.2%,  Demand Meter (Solar)</t>
  </si>
  <si>
    <t>Gas AMI Equipment  - Capital Cost</t>
  </si>
  <si>
    <t>Gas AMI Endpoints Total</t>
  </si>
  <si>
    <t>Electric AMI Meters  Total</t>
  </si>
  <si>
    <t>Electric AMI Meters - Capital Cost</t>
  </si>
  <si>
    <t>Electric AMI Meter Sub-total</t>
  </si>
  <si>
    <t>Water AMI Equipment - Capital Cost</t>
  </si>
  <si>
    <t>AMI Communication Device for 5/8 inch meters</t>
  </si>
  <si>
    <t>AMI Communication Device for 3/4 inch meters</t>
  </si>
  <si>
    <t>AMI Communication Device for 2 inch CPD meters</t>
  </si>
  <si>
    <t>AMI Communication Device for 4 inch CPD meters</t>
  </si>
  <si>
    <t>AMI Communication Device for 6 inch CPD meters</t>
  </si>
  <si>
    <t>AMI Communication Device for 2 inch PD meters</t>
  </si>
  <si>
    <t>AMI Communication Device for 2 inch Turbo meters</t>
  </si>
  <si>
    <t>AMI Communication Device for 3 inch Turbo meters</t>
  </si>
  <si>
    <t>AMI Communication Device for 4 inch Turbo meters</t>
  </si>
  <si>
    <t>AMI Communication Device for 8 inch Turbo meters</t>
  </si>
  <si>
    <t>AMI Communication Device for 16 inch MAG meters</t>
  </si>
  <si>
    <t>AMI Device for AC 250</t>
  </si>
  <si>
    <t>AMI Device for AC 630</t>
  </si>
  <si>
    <t>AMI Device for AL 425</t>
  </si>
  <si>
    <t>AMI Device for AL 800</t>
  </si>
  <si>
    <t>AMI Device for AL 1000</t>
  </si>
  <si>
    <t>AMI Device for AL 1400</t>
  </si>
  <si>
    <t>AMI Device for AL 2300</t>
  </si>
  <si>
    <t>AMI Device for 7M Rotary</t>
  </si>
  <si>
    <t>AMI Device for 3.5 Rotary</t>
  </si>
  <si>
    <t>AMI Device for 5.5 Rotary</t>
  </si>
  <si>
    <t>AMI Device for 9M Rotary</t>
  </si>
  <si>
    <t>AMI Device for 14M</t>
  </si>
  <si>
    <t>AMI Device for GT3 Turbo</t>
  </si>
  <si>
    <t>AMI Device for GT4</t>
  </si>
  <si>
    <t>AMI Device for GT6</t>
  </si>
  <si>
    <t>AMI Device for GT8</t>
  </si>
  <si>
    <t>Annual After Year 5</t>
  </si>
  <si>
    <t>FY27</t>
  </si>
  <si>
    <t>FY28</t>
  </si>
  <si>
    <t>FY29</t>
  </si>
  <si>
    <t>FY30</t>
  </si>
  <si>
    <t>FY31</t>
  </si>
  <si>
    <t>Data Conversion Support</t>
  </si>
  <si>
    <t>AMI System Integration with MDM Support</t>
  </si>
  <si>
    <t>Interface(s) Installation Support</t>
  </si>
  <si>
    <t>AMI System Integration with CIS Support</t>
  </si>
  <si>
    <t xml:space="preserve">Interface(s) Installation Support </t>
  </si>
  <si>
    <t>FY26</t>
  </si>
  <si>
    <t>FY32</t>
  </si>
  <si>
    <t>FY33</t>
  </si>
  <si>
    <t>FY34</t>
  </si>
  <si>
    <t>Annual After Year 8</t>
  </si>
  <si>
    <t>Units Deployed
0</t>
  </si>
  <si>
    <t>5-Year Phased Deployment</t>
  </si>
  <si>
    <t>App1-1</t>
  </si>
  <si>
    <t>Installation of Data Analystics</t>
  </si>
  <si>
    <t>AMI System Integration with Headend &amp; MDM Support</t>
  </si>
  <si>
    <t>Data Analystics Installation Services</t>
  </si>
  <si>
    <t>Data Analystics Professional Services Sub-total</t>
  </si>
  <si>
    <t>Headend, Load Control, and Data Analytics One-Time Costs</t>
  </si>
  <si>
    <t>Headend, Load Control, and Data Analytics Annual Costs</t>
  </si>
  <si>
    <t>Data Analystics One-Time Costs</t>
  </si>
  <si>
    <t>Data Analytics One-Time Fee Sub-total</t>
  </si>
  <si>
    <t>Headend, Load Control, and Data Analytics One-Time Costs Total</t>
  </si>
  <si>
    <t>Data Analytics Annual Costs</t>
  </si>
  <si>
    <t>Data Analytics  Annual Fee Sub-total</t>
  </si>
  <si>
    <t>Headend, Load Control, and Data Analytics Annual Costs Total</t>
  </si>
  <si>
    <t>Application Technology Cost Total</t>
  </si>
  <si>
    <t>FY 29</t>
  </si>
  <si>
    <t>FY 30</t>
  </si>
  <si>
    <t>FY 31</t>
  </si>
  <si>
    <t>Assume network deployment 55% FY 26, 45% FY27</t>
  </si>
  <si>
    <t>5-Year Deployment (each year includes a 1.2% annual growth rate)</t>
  </si>
  <si>
    <t>8-Year Deployment  (each year includes a 1.2% annual growth rate)</t>
  </si>
  <si>
    <t>8-Year Deployment (each year includes a 1.2% annual growth rate)</t>
  </si>
  <si>
    <t>Units Deployed
37736</t>
  </si>
  <si>
    <t>Units Deployed
75742</t>
  </si>
  <si>
    <t>Units Deployed
101512</t>
  </si>
  <si>
    <t>Units Deployed
126989</t>
  </si>
  <si>
    <t>Units Deployed
149954</t>
  </si>
  <si>
    <t>Units Deployed
151754</t>
  </si>
  <si>
    <t>Units Deployed
14410</t>
  </si>
  <si>
    <t>Units Deployed
34491</t>
  </si>
  <si>
    <t>Units Deployed
54592</t>
  </si>
  <si>
    <t>Units Deployed
74715</t>
  </si>
  <si>
    <t>Units Deployed
94858</t>
  </si>
  <si>
    <t>Units Deployed
115023</t>
  </si>
  <si>
    <t>Units Deployed
135209</t>
  </si>
  <si>
    <t>Units Deployed
155418</t>
  </si>
  <si>
    <t>Units Deployed
157283</t>
  </si>
  <si>
    <t>Assume professional services delivery and one-time fees in FY26</t>
  </si>
  <si>
    <t>AMI Network Annual Cost Total</t>
  </si>
  <si>
    <t>Total Costs per Year</t>
  </si>
  <si>
    <t>Assume 0% in FY26, 24% in FY27, 22% in FY28, 17% in FY29, 16% in FY30, and 21% in FY31</t>
  </si>
  <si>
    <t>Assume 0% in FY26, 22% in FY27, 31% in FY28, 6% in FY29, 23% in FY30, and 18% in FY31</t>
  </si>
  <si>
    <t>Assume 0% in FY26, 30% in FY27, 28% in FY28, 24% in FY29, 14% in FY30, and 4% in FY31</t>
  </si>
  <si>
    <t>Assume annual fees in FY27 through FY31 and estimated annual after year 5</t>
  </si>
  <si>
    <t>Assume network managed service fees in FY27 through FY31 and estimated annual after year 5</t>
  </si>
  <si>
    <t>Assume additional offering fees in FY26</t>
  </si>
  <si>
    <t>8-Year Deployment Plan
Total Project Cost by Year</t>
  </si>
  <si>
    <t>5-Year Deployment Plan
Total Project Cost by Year</t>
  </si>
  <si>
    <t>Assume annual fees in FY27 through FY31 and estimated annual after year 8</t>
  </si>
  <si>
    <t>Assume 0% in FY26, 9% in FY27, 13% in FY28, 13% in FY29, 13% in FY30, 13% in FY31, 13% in FY32, 13% in FY33, and 13% in FY34</t>
  </si>
  <si>
    <t>Assume network managed service fees in FY27 through FY34 and estimated annual after year 8</t>
  </si>
  <si>
    <t>Assume a fixed price for each year FY27 through FY31 and estimated annual after year 5</t>
  </si>
  <si>
    <t>Assume a fixed price for each year FY27 through FY34 and estimated annual after year 8</t>
  </si>
  <si>
    <t xml:space="preserve">Enter ALL performance and payment bonds </t>
  </si>
  <si>
    <t>Optional - Test Enviornment Subcription Fee (Annual Fee)</t>
  </si>
  <si>
    <t>Optional - Test Enviornment Maintenance Fee( Annual Fee)</t>
  </si>
  <si>
    <t xml:space="preserve">Optional 2nd Additional Environment - Project Management (Including on-site project manager), Professional Services, RF Network Analysis, Deployment Support and Validation, 2nd Additional Environment </t>
  </si>
  <si>
    <t>Column Definitions</t>
  </si>
  <si>
    <t>Assume network deployment 20% FY26, 80% FY27</t>
  </si>
  <si>
    <t>Assume professional services delivery and one-time fees 30% in FY26, 70% FY27</t>
  </si>
  <si>
    <t>Meter pit lid for vault size 19 1/2" x 9 7/8" - traffic rated</t>
  </si>
  <si>
    <t>Meter pit lid for vault size 19 1/2" x 9 7/8"  or or 36" x 24" Double meter locations - traffic rated</t>
  </si>
  <si>
    <t>Meter pit lid for vault size 24" x 18" or Composite 40" x 24" - traffic rated</t>
  </si>
  <si>
    <t>Meter pit lid for vault size 36"x 24" or Composite 40" x 24" - traffic rated</t>
  </si>
  <si>
    <t>Meter pit lid for vault size 36" x 24"</t>
  </si>
  <si>
    <t>Meter pit lid for vault size 72" x  48" or 36"x 24"</t>
  </si>
  <si>
    <t>Meter pit lid for vault size 72" x 48" or Bigger</t>
  </si>
  <si>
    <t>Meter pit lid solution for 16" meters inside buildings</t>
  </si>
  <si>
    <t xml:space="preserve">Fully complete each tab identified below. </t>
  </si>
  <si>
    <t>Please note: The Summary 5-Year and Summary 8-Year worksheets are locked and cannot be manually edited. They will automatically update with data from the other worksheets once those worksheets are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</si>
</sst>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sz val="16"/>
      <color theme="0"/>
      <name val="Tahoma"/>
      <family val="2"/>
    </font>
    <font>
      <sz val="16"/>
      <color theme="0"/>
      <name val="Tahoma"/>
      <family val="2"/>
    </font>
    <font>
      <i/>
      <sz val="16"/>
      <color theme="0"/>
      <name val="Tahoma"/>
      <family val="2"/>
    </font>
    <font>
      <b/>
      <i/>
      <sz val="16"/>
      <color theme="0"/>
      <name val="Tahoma"/>
      <family val="2"/>
    </font>
    <font>
      <sz val="11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b/>
      <sz val="14"/>
      <color theme="0"/>
      <name val="Tahoma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1"/>
      <color theme="0"/>
      <name val="Tahoma"/>
      <family val="2"/>
    </font>
    <font>
      <sz val="10"/>
      <color rgb="FF000000"/>
      <name val="Tahoma"/>
      <family val="2"/>
    </font>
    <font>
      <sz val="8"/>
      <name val="Calibri"/>
      <family val="2"/>
      <scheme val="minor"/>
    </font>
    <font>
      <b/>
      <sz val="10"/>
      <color theme="0"/>
      <name val="Tahoma"/>
      <family val="2"/>
    </font>
    <font>
      <b/>
      <sz val="14"/>
      <color theme="1"/>
      <name val="Tahoma"/>
      <family val="2"/>
    </font>
    <font>
      <b/>
      <i/>
      <sz val="12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2AC"/>
        <bgColor indexed="64"/>
      </patternFill>
    </fill>
    <fill>
      <patternFill patternType="solid">
        <fgColor rgb="FF45ABA9"/>
        <bgColor indexed="64"/>
      </patternFill>
    </fill>
    <fill>
      <patternFill patternType="solid">
        <fgColor rgb="FF4141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4">
    <xf numFmtId="0" fontId="0" fillId="0" borderId="0" xfId="0"/>
    <xf numFmtId="0" fontId="1" fillId="0" borderId="0" xfId="1" applyAlignment="1" applyProtection="1">
      <alignment vertical="top"/>
      <protection locked="0"/>
    </xf>
    <xf numFmtId="0" fontId="1" fillId="0" borderId="0" xfId="1" applyAlignment="1">
      <alignment vertical="top"/>
    </xf>
    <xf numFmtId="0" fontId="3" fillId="0" borderId="12" xfId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  <protection locked="0"/>
    </xf>
    <xf numFmtId="44" fontId="3" fillId="2" borderId="12" xfId="5" applyFont="1" applyFill="1" applyBorder="1" applyAlignment="1" applyProtection="1">
      <alignment horizontal="center" vertical="center" wrapText="1"/>
      <protection hidden="1"/>
    </xf>
    <xf numFmtId="44" fontId="3" fillId="0" borderId="0" xfId="5" applyFont="1" applyFill="1" applyBorder="1" applyAlignment="1" applyProtection="1">
      <alignment horizontal="center" vertical="center"/>
    </xf>
    <xf numFmtId="44" fontId="1" fillId="0" borderId="0" xfId="5" applyFont="1" applyAlignment="1" applyProtection="1">
      <alignment horizontal="center" vertical="center"/>
      <protection hidden="1"/>
    </xf>
    <xf numFmtId="0" fontId="1" fillId="0" borderId="0" xfId="1" applyAlignment="1">
      <alignment horizontal="left" vertical="top" wrapText="1"/>
    </xf>
    <xf numFmtId="44" fontId="9" fillId="0" borderId="0" xfId="5" applyFont="1" applyBorder="1" applyAlignment="1" applyProtection="1">
      <alignment horizontal="center" vertical="center"/>
    </xf>
    <xf numFmtId="44" fontId="9" fillId="0" borderId="0" xfId="5" applyFont="1" applyFill="1" applyBorder="1" applyAlignment="1" applyProtection="1">
      <alignment horizontal="center" vertical="center"/>
    </xf>
    <xf numFmtId="0" fontId="10" fillId="0" borderId="0" xfId="1" applyFont="1" applyAlignment="1">
      <alignment vertical="top"/>
    </xf>
    <xf numFmtId="165" fontId="11" fillId="0" borderId="0" xfId="4" applyNumberFormat="1" applyFont="1" applyAlignment="1" applyProtection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 applyProtection="1">
      <alignment horizontal="center" vertical="center"/>
      <protection hidden="1"/>
    </xf>
    <xf numFmtId="16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17" fillId="8" borderId="4" xfId="1" applyFont="1" applyFill="1" applyBorder="1" applyAlignment="1">
      <alignment vertical="center"/>
    </xf>
    <xf numFmtId="0" fontId="17" fillId="8" borderId="5" xfId="1" applyFont="1" applyFill="1" applyBorder="1" applyAlignment="1">
      <alignment vertical="center"/>
    </xf>
    <xf numFmtId="0" fontId="17" fillId="8" borderId="6" xfId="1" applyFont="1" applyFill="1" applyBorder="1" applyAlignment="1">
      <alignment vertical="center"/>
    </xf>
    <xf numFmtId="0" fontId="18" fillId="8" borderId="7" xfId="1" applyFont="1" applyFill="1" applyBorder="1" applyAlignment="1">
      <alignment vertical="center"/>
    </xf>
    <xf numFmtId="0" fontId="17" fillId="8" borderId="8" xfId="1" applyFont="1" applyFill="1" applyBorder="1" applyAlignment="1">
      <alignment vertical="center"/>
    </xf>
    <xf numFmtId="0" fontId="17" fillId="8" borderId="7" xfId="1" applyFont="1" applyFill="1" applyBorder="1" applyAlignment="1">
      <alignment horizontal="left" vertical="center"/>
    </xf>
    <xf numFmtId="0" fontId="17" fillId="8" borderId="8" xfId="1" applyFont="1" applyFill="1" applyBorder="1" applyAlignment="1">
      <alignment horizontal="left" vertical="center"/>
    </xf>
    <xf numFmtId="0" fontId="17" fillId="8" borderId="9" xfId="1" applyFont="1" applyFill="1" applyBorder="1" applyAlignment="1">
      <alignment horizontal="left" vertical="center"/>
    </xf>
    <xf numFmtId="0" fontId="19" fillId="8" borderId="10" xfId="1" applyFont="1" applyFill="1" applyBorder="1" applyAlignment="1">
      <alignment horizontal="left" vertical="center"/>
    </xf>
    <xf numFmtId="0" fontId="20" fillId="8" borderId="10" xfId="1" applyFont="1" applyFill="1" applyBorder="1" applyAlignment="1">
      <alignment horizontal="left" vertical="center"/>
    </xf>
    <xf numFmtId="0" fontId="17" fillId="8" borderId="10" xfId="1" applyFont="1" applyFill="1" applyBorder="1" applyAlignment="1">
      <alignment horizontal="left" vertical="center"/>
    </xf>
    <xf numFmtId="0" fontId="17" fillId="8" borderId="11" xfId="1" applyFont="1" applyFill="1" applyBorder="1" applyAlignment="1">
      <alignment horizontal="left" vertical="center"/>
    </xf>
    <xf numFmtId="165" fontId="11" fillId="0" borderId="0" xfId="4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vertical="top"/>
      <protection locked="0"/>
    </xf>
    <xf numFmtId="0" fontId="11" fillId="2" borderId="12" xfId="1" applyFont="1" applyFill="1" applyBorder="1" applyAlignment="1">
      <alignment horizontal="center" vertical="center" wrapText="1"/>
    </xf>
    <xf numFmtId="44" fontId="11" fillId="2" borderId="12" xfId="5" applyFont="1" applyFill="1" applyBorder="1" applyAlignment="1" applyProtection="1">
      <alignment horizontal="center" vertical="center" wrapText="1"/>
      <protection hidden="1"/>
    </xf>
    <xf numFmtId="0" fontId="11" fillId="3" borderId="0" xfId="1" applyFont="1" applyFill="1" applyAlignment="1">
      <alignment horizontal="center" vertical="top" wrapText="1"/>
    </xf>
    <xf numFmtId="44" fontId="11" fillId="3" borderId="0" xfId="5" applyFont="1" applyFill="1" applyBorder="1" applyAlignment="1" applyProtection="1">
      <alignment horizontal="center" vertical="center" wrapText="1"/>
      <protection hidden="1"/>
    </xf>
    <xf numFmtId="44" fontId="23" fillId="9" borderId="0" xfId="5" applyFont="1" applyFill="1" applyBorder="1" applyAlignment="1" applyProtection="1">
      <alignment horizontal="center" vertical="center"/>
    </xf>
    <xf numFmtId="44" fontId="10" fillId="4" borderId="0" xfId="5" applyFont="1" applyFill="1" applyBorder="1" applyAlignment="1" applyProtection="1">
      <alignment horizontal="center" vertical="center"/>
    </xf>
    <xf numFmtId="0" fontId="24" fillId="0" borderId="0" xfId="0" applyFont="1"/>
    <xf numFmtId="44" fontId="24" fillId="0" borderId="0" xfId="5" applyFont="1"/>
    <xf numFmtId="0" fontId="11" fillId="0" borderId="12" xfId="1" applyFont="1" applyBorder="1" applyAlignment="1">
      <alignment horizontal="center" vertical="center"/>
    </xf>
    <xf numFmtId="43" fontId="11" fillId="2" borderId="12" xfId="4" applyFont="1" applyFill="1" applyBorder="1" applyAlignment="1" applyProtection="1">
      <alignment horizontal="center" vertical="center" wrapText="1"/>
      <protection locked="0"/>
    </xf>
    <xf numFmtId="1" fontId="11" fillId="2" borderId="12" xfId="1" applyNumberFormat="1" applyFont="1" applyFill="1" applyBorder="1" applyAlignment="1" applyProtection="1">
      <alignment horizontal="center" vertical="center" wrapText="1"/>
      <protection locked="0"/>
    </xf>
    <xf numFmtId="44" fontId="11" fillId="2" borderId="12" xfId="5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Border="1" applyAlignment="1" applyProtection="1">
      <alignment horizontal="center" vertical="center" wrapText="1"/>
      <protection locked="0"/>
    </xf>
    <xf numFmtId="43" fontId="10" fillId="3" borderId="0" xfId="4" applyFont="1" applyFill="1" applyBorder="1" applyAlignment="1" applyProtection="1">
      <alignment horizontal="center" vertical="center" wrapText="1"/>
      <protection locked="0"/>
    </xf>
    <xf numFmtId="1" fontId="10" fillId="3" borderId="0" xfId="1" applyNumberFormat="1" applyFont="1" applyFill="1" applyAlignment="1" applyProtection="1">
      <alignment horizontal="center" vertical="center"/>
      <protection locked="0"/>
    </xf>
    <xf numFmtId="44" fontId="10" fillId="3" borderId="0" xfId="5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left" vertical="top" wrapText="1"/>
      <protection locked="0"/>
    </xf>
    <xf numFmtId="43" fontId="10" fillId="9" borderId="0" xfId="4" applyFont="1" applyFill="1" applyBorder="1" applyAlignment="1" applyProtection="1">
      <alignment horizontal="center" vertical="center"/>
      <protection locked="0"/>
    </xf>
    <xf numFmtId="44" fontId="10" fillId="9" borderId="0" xfId="5" applyFont="1" applyFill="1" applyBorder="1" applyAlignment="1" applyProtection="1">
      <alignment horizontal="center" vertical="center"/>
      <protection locked="0"/>
    </xf>
    <xf numFmtId="0" fontId="10" fillId="9" borderId="1" xfId="1" applyFont="1" applyFill="1" applyBorder="1" applyAlignment="1" applyProtection="1">
      <alignment horizontal="left" vertical="top" wrapText="1"/>
      <protection locked="0"/>
    </xf>
    <xf numFmtId="43" fontId="10" fillId="0" borderId="0" xfId="4" applyFont="1" applyFill="1" applyBorder="1" applyAlignment="1" applyProtection="1">
      <alignment horizontal="center" vertical="center"/>
      <protection locked="0"/>
    </xf>
    <xf numFmtId="44" fontId="10" fillId="0" borderId="0" xfId="5" applyFont="1" applyFill="1" applyBorder="1" applyAlignment="1" applyProtection="1">
      <alignment horizontal="center" vertical="center"/>
      <protection locked="0"/>
    </xf>
    <xf numFmtId="44" fontId="23" fillId="0" borderId="0" xfId="5" applyFont="1" applyFill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left" vertical="top" wrapText="1"/>
      <protection locked="0"/>
    </xf>
    <xf numFmtId="43" fontId="10" fillId="7" borderId="0" xfId="4" applyFont="1" applyFill="1" applyBorder="1" applyAlignment="1" applyProtection="1">
      <alignment horizontal="center" vertical="center"/>
      <protection locked="0"/>
    </xf>
    <xf numFmtId="44" fontId="11" fillId="7" borderId="0" xfId="5" applyFont="1" applyFill="1" applyBorder="1" applyAlignment="1" applyProtection="1">
      <alignment vertical="top"/>
      <protection locked="0"/>
    </xf>
    <xf numFmtId="44" fontId="23" fillId="7" borderId="0" xfId="5" applyFont="1" applyFill="1" applyBorder="1" applyAlignment="1" applyProtection="1">
      <alignment horizontal="center" vertical="center"/>
    </xf>
    <xf numFmtId="0" fontId="10" fillId="7" borderId="1" xfId="1" applyFont="1" applyFill="1" applyBorder="1" applyAlignment="1" applyProtection="1">
      <alignment horizontal="left" vertical="top" wrapText="1"/>
      <protection locked="0"/>
    </xf>
    <xf numFmtId="43" fontId="10" fillId="0" borderId="0" xfId="4" applyFont="1" applyBorder="1" applyAlignment="1" applyProtection="1">
      <alignment horizontal="center" vertical="center"/>
      <protection locked="0"/>
    </xf>
    <xf numFmtId="44" fontId="10" fillId="0" borderId="0" xfId="5" applyFont="1" applyBorder="1" applyAlignment="1" applyProtection="1">
      <alignment horizontal="center" vertical="center"/>
      <protection locked="0"/>
    </xf>
    <xf numFmtId="44" fontId="23" fillId="0" borderId="0" xfId="5" applyFont="1" applyBorder="1" applyAlignment="1" applyProtection="1">
      <alignment horizontal="center" vertical="center"/>
    </xf>
    <xf numFmtId="43" fontId="10" fillId="4" borderId="0" xfId="4" applyFont="1" applyFill="1" applyBorder="1" applyAlignment="1" applyProtection="1">
      <alignment horizontal="center" vertical="center"/>
    </xf>
    <xf numFmtId="44" fontId="10" fillId="4" borderId="0" xfId="5" applyFont="1" applyFill="1" applyBorder="1" applyAlignment="1" applyProtection="1">
      <alignment horizontal="center" vertical="center"/>
      <protection locked="0"/>
    </xf>
    <xf numFmtId="44" fontId="11" fillId="4" borderId="0" xfId="5" applyFont="1" applyFill="1" applyBorder="1" applyAlignment="1" applyProtection="1">
      <alignment horizontal="center" vertical="center"/>
    </xf>
    <xf numFmtId="43" fontId="10" fillId="0" borderId="0" xfId="4" applyFont="1" applyFill="1" applyBorder="1" applyAlignment="1" applyProtection="1">
      <alignment horizontal="center" vertical="center"/>
    </xf>
    <xf numFmtId="44" fontId="11" fillId="0" borderId="0" xfId="5" applyFont="1" applyFill="1" applyBorder="1" applyAlignment="1" applyProtection="1">
      <alignment horizontal="center" vertical="center"/>
    </xf>
    <xf numFmtId="43" fontId="10" fillId="7" borderId="0" xfId="4" applyFont="1" applyFill="1" applyBorder="1" applyAlignment="1" applyProtection="1">
      <alignment horizontal="center" vertical="center"/>
    </xf>
    <xf numFmtId="0" fontId="10" fillId="3" borderId="0" xfId="1" applyFont="1" applyFill="1" applyAlignment="1" applyProtection="1">
      <alignment vertical="top"/>
      <protection locked="0"/>
    </xf>
    <xf numFmtId="43" fontId="10" fillId="3" borderId="0" xfId="4" applyFont="1" applyFill="1" applyAlignment="1" applyProtection="1">
      <alignment horizontal="center" vertical="center"/>
      <protection locked="0"/>
    </xf>
    <xf numFmtId="44" fontId="10" fillId="3" borderId="0" xfId="5" applyFont="1" applyFill="1" applyAlignment="1" applyProtection="1">
      <alignment horizontal="center" vertical="center"/>
      <protection locked="0"/>
    </xf>
    <xf numFmtId="44" fontId="10" fillId="3" borderId="0" xfId="5" applyFont="1" applyFill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left" vertical="top" wrapText="1"/>
      <protection locked="0"/>
    </xf>
    <xf numFmtId="43" fontId="10" fillId="0" borderId="0" xfId="4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44" fontId="10" fillId="0" borderId="0" xfId="5" applyFont="1" applyAlignment="1">
      <alignment horizontal="center" vertical="center"/>
    </xf>
    <xf numFmtId="44" fontId="10" fillId="0" borderId="0" xfId="5" applyFont="1" applyAlignment="1" applyProtection="1">
      <alignment horizontal="center" vertical="center"/>
      <protection hidden="1"/>
    </xf>
    <xf numFmtId="43" fontId="10" fillId="4" borderId="0" xfId="4" applyFont="1" applyFill="1" applyBorder="1" applyAlignment="1" applyProtection="1">
      <alignment horizontal="center" vertical="center"/>
      <protection locked="0"/>
    </xf>
    <xf numFmtId="0" fontId="19" fillId="5" borderId="0" xfId="1" applyFont="1" applyFill="1" applyAlignment="1">
      <alignment vertical="top"/>
    </xf>
    <xf numFmtId="43" fontId="10" fillId="5" borderId="0" xfId="4" applyFont="1" applyFill="1" applyBorder="1" applyAlignment="1" applyProtection="1">
      <alignment horizontal="center" vertical="center"/>
      <protection locked="0"/>
    </xf>
    <xf numFmtId="44" fontId="10" fillId="5" borderId="0" xfId="5" applyFont="1" applyFill="1" applyBorder="1" applyAlignment="1" applyProtection="1">
      <alignment horizontal="center" vertical="center"/>
      <protection locked="0"/>
    </xf>
    <xf numFmtId="44" fontId="23" fillId="5" borderId="0" xfId="5" applyFont="1" applyFill="1" applyBorder="1" applyAlignment="1" applyProtection="1">
      <alignment horizontal="center" vertical="center"/>
    </xf>
    <xf numFmtId="0" fontId="26" fillId="6" borderId="0" xfId="1" applyFont="1" applyFill="1" applyAlignment="1">
      <alignment horizontal="right" vertical="top"/>
    </xf>
    <xf numFmtId="43" fontId="10" fillId="6" borderId="0" xfId="4" applyFont="1" applyFill="1" applyBorder="1" applyAlignment="1" applyProtection="1">
      <alignment horizontal="center" vertical="center"/>
      <protection locked="0"/>
    </xf>
    <xf numFmtId="44" fontId="10" fillId="6" borderId="0" xfId="5" applyFont="1" applyFill="1" applyBorder="1" applyAlignment="1" applyProtection="1">
      <alignment horizontal="center" vertical="center"/>
      <protection locked="0"/>
    </xf>
    <xf numFmtId="44" fontId="11" fillId="6" borderId="0" xfId="5" applyFont="1" applyFill="1" applyBorder="1" applyAlignment="1" applyProtection="1">
      <alignment horizontal="center" vertical="center"/>
    </xf>
    <xf numFmtId="0" fontId="26" fillId="6" borderId="0" xfId="1" applyFont="1" applyFill="1" applyAlignment="1" applyProtection="1">
      <alignment horizontal="right" vertical="top"/>
      <protection locked="0"/>
    </xf>
    <xf numFmtId="43" fontId="10" fillId="0" borderId="0" xfId="4" applyFont="1" applyAlignment="1" applyProtection="1">
      <alignment horizontal="center" vertical="center"/>
      <protection locked="0"/>
    </xf>
    <xf numFmtId="44" fontId="10" fillId="0" borderId="0" xfId="5" applyFont="1" applyAlignment="1" applyProtection="1">
      <alignment horizontal="center" vertical="center"/>
      <protection locked="0"/>
    </xf>
    <xf numFmtId="44" fontId="10" fillId="0" borderId="0" xfId="5" applyFont="1" applyAlignment="1" applyProtection="1">
      <alignment horizontal="center" vertical="center"/>
    </xf>
    <xf numFmtId="43" fontId="10" fillId="0" borderId="0" xfId="4" applyFont="1" applyBorder="1" applyAlignment="1" applyProtection="1">
      <alignment horizontal="center" vertical="center"/>
    </xf>
    <xf numFmtId="43" fontId="23" fillId="7" borderId="0" xfId="4" applyFont="1" applyFill="1" applyBorder="1" applyAlignment="1" applyProtection="1">
      <alignment horizontal="center" vertical="center"/>
    </xf>
    <xf numFmtId="164" fontId="23" fillId="7" borderId="0" xfId="2" applyNumberFormat="1" applyFont="1" applyFill="1" applyBorder="1" applyAlignment="1" applyProtection="1">
      <alignment horizontal="center" vertical="center"/>
      <protection locked="0"/>
    </xf>
    <xf numFmtId="44" fontId="23" fillId="7" borderId="0" xfId="5" applyFont="1" applyFill="1" applyBorder="1" applyAlignment="1" applyProtection="1">
      <alignment horizontal="center" vertical="center"/>
      <protection locked="0"/>
    </xf>
    <xf numFmtId="43" fontId="11" fillId="2" borderId="12" xfId="4" applyFont="1" applyFill="1" applyBorder="1" applyAlignment="1" applyProtection="1">
      <alignment horizontal="center" vertical="center" wrapText="1"/>
    </xf>
    <xf numFmtId="1" fontId="11" fillId="2" borderId="12" xfId="1" applyNumberFormat="1" applyFont="1" applyFill="1" applyBorder="1" applyAlignment="1">
      <alignment horizontal="center" vertical="center" wrapText="1"/>
    </xf>
    <xf numFmtId="44" fontId="11" fillId="2" borderId="12" xfId="5" applyFont="1" applyFill="1" applyBorder="1" applyAlignment="1" applyProtection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43" fontId="10" fillId="3" borderId="0" xfId="4" applyFont="1" applyFill="1" applyBorder="1" applyAlignment="1" applyProtection="1">
      <alignment horizontal="center" vertical="center" wrapText="1"/>
    </xf>
    <xf numFmtId="44" fontId="10" fillId="3" borderId="0" xfId="5" applyFont="1" applyFill="1" applyBorder="1" applyAlignment="1" applyProtection="1">
      <alignment horizontal="center" vertical="center" wrapText="1"/>
    </xf>
    <xf numFmtId="43" fontId="10" fillId="9" borderId="0" xfId="4" applyFont="1" applyFill="1" applyBorder="1" applyAlignment="1" applyProtection="1">
      <alignment horizontal="center" vertical="center"/>
    </xf>
    <xf numFmtId="44" fontId="10" fillId="9" borderId="0" xfId="5" applyFont="1" applyFill="1" applyBorder="1" applyAlignment="1" applyProtection="1">
      <alignment horizontal="center" vertical="center"/>
    </xf>
    <xf numFmtId="165" fontId="10" fillId="0" borderId="0" xfId="4" applyNumberFormat="1" applyFont="1" applyBorder="1" applyAlignment="1" applyProtection="1">
      <alignment horizontal="center" vertical="center"/>
    </xf>
    <xf numFmtId="0" fontId="10" fillId="0" borderId="0" xfId="1" applyFont="1" applyAlignment="1" applyProtection="1">
      <alignment horizontal="left" vertical="top" wrapText="1"/>
      <protection locked="0"/>
    </xf>
    <xf numFmtId="165" fontId="10" fillId="0" borderId="0" xfId="4" applyNumberFormat="1" applyFont="1" applyBorder="1" applyAlignment="1" applyProtection="1">
      <alignment horizontal="center" vertical="center"/>
      <protection locked="0"/>
    </xf>
    <xf numFmtId="164" fontId="10" fillId="2" borderId="0" xfId="1" applyNumberFormat="1" applyFont="1" applyFill="1" applyAlignment="1" applyProtection="1">
      <alignment horizontal="center" vertical="center" wrapText="1"/>
      <protection hidden="1"/>
    </xf>
    <xf numFmtId="0" fontId="27" fillId="2" borderId="0" xfId="1" applyFont="1" applyFill="1" applyAlignment="1">
      <alignment horizontal="center" vertical="top" wrapText="1"/>
    </xf>
    <xf numFmtId="44" fontId="10" fillId="7" borderId="0" xfId="5" applyFont="1" applyFill="1" applyBorder="1" applyAlignment="1" applyProtection="1">
      <alignment horizontal="center" vertical="center"/>
      <protection locked="0"/>
    </xf>
    <xf numFmtId="44" fontId="10" fillId="0" borderId="0" xfId="5" applyFont="1" applyFill="1" applyBorder="1" applyAlignment="1" applyProtection="1">
      <alignment horizontal="center" vertical="center"/>
    </xf>
    <xf numFmtId="44" fontId="10" fillId="7" borderId="0" xfId="5" applyFont="1" applyFill="1" applyBorder="1" applyAlignment="1" applyProtection="1">
      <alignment horizontal="center" vertical="center"/>
    </xf>
    <xf numFmtId="165" fontId="10" fillId="0" borderId="0" xfId="1" applyNumberFormat="1" applyFont="1" applyAlignment="1" applyProtection="1">
      <alignment vertical="top"/>
      <protection locked="0"/>
    </xf>
    <xf numFmtId="43" fontId="10" fillId="10" borderId="0" xfId="4" applyFont="1" applyFill="1" applyBorder="1" applyAlignment="1" applyProtection="1">
      <alignment horizontal="center" vertical="center" wrapText="1"/>
      <protection locked="0"/>
    </xf>
    <xf numFmtId="44" fontId="10" fillId="10" borderId="0" xfId="5" applyFont="1" applyFill="1" applyBorder="1" applyAlignment="1" applyProtection="1">
      <alignment horizontal="center" vertical="center" wrapText="1"/>
      <protection locked="0"/>
    </xf>
    <xf numFmtId="44" fontId="11" fillId="10" borderId="0" xfId="5" applyFont="1" applyFill="1" applyBorder="1" applyAlignment="1" applyProtection="1">
      <alignment horizontal="center" vertical="center" wrapText="1"/>
      <protection hidden="1"/>
    </xf>
    <xf numFmtId="0" fontId="11" fillId="10" borderId="1" xfId="1" applyFont="1" applyFill="1" applyBorder="1" applyAlignment="1" applyProtection="1">
      <alignment horizontal="left" vertical="top" wrapText="1"/>
      <protection locked="0"/>
    </xf>
    <xf numFmtId="44" fontId="25" fillId="0" borderId="0" xfId="5" applyFont="1" applyFill="1" applyBorder="1" applyAlignment="1" applyProtection="1">
      <alignment horizontal="center" vertical="center"/>
    </xf>
    <xf numFmtId="44" fontId="24" fillId="0" borderId="0" xfId="5" applyFont="1" applyFill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horizontal="left" vertical="top" wrapText="1"/>
      <protection locked="0"/>
    </xf>
    <xf numFmtId="43" fontId="10" fillId="9" borderId="0" xfId="4" applyFont="1" applyFill="1" applyBorder="1" applyAlignment="1" applyProtection="1">
      <alignment vertical="top"/>
    </xf>
    <xf numFmtId="44" fontId="10" fillId="9" borderId="0" xfId="5" applyFont="1" applyFill="1" applyBorder="1" applyAlignment="1" applyProtection="1">
      <alignment vertical="top"/>
    </xf>
    <xf numFmtId="44" fontId="11" fillId="7" borderId="0" xfId="5" applyFont="1" applyFill="1" applyBorder="1" applyAlignment="1" applyProtection="1">
      <alignment vertical="top"/>
    </xf>
    <xf numFmtId="0" fontId="21" fillId="11" borderId="0" xfId="1" applyFont="1" applyFill="1" applyAlignment="1" applyProtection="1">
      <alignment horizontal="center" vertical="top" wrapText="1"/>
      <protection locked="0"/>
    </xf>
    <xf numFmtId="43" fontId="21" fillId="11" borderId="0" xfId="4" applyFont="1" applyFill="1" applyAlignment="1" applyProtection="1">
      <alignment horizontal="center" vertical="top" wrapText="1"/>
      <protection locked="0"/>
    </xf>
    <xf numFmtId="44" fontId="21" fillId="11" borderId="0" xfId="5" applyFont="1" applyFill="1" applyAlignment="1" applyProtection="1">
      <alignment horizontal="center" vertical="top" wrapText="1"/>
      <protection locked="0"/>
    </xf>
    <xf numFmtId="44" fontId="3" fillId="13" borderId="0" xfId="5" applyFont="1" applyFill="1" applyBorder="1" applyAlignment="1" applyProtection="1">
      <alignment horizontal="center" vertical="center" wrapText="1"/>
      <protection hidden="1"/>
    </xf>
    <xf numFmtId="44" fontId="9" fillId="12" borderId="0" xfId="5" applyFont="1" applyFill="1" applyBorder="1" applyAlignment="1" applyProtection="1">
      <alignment horizontal="center" vertical="center"/>
    </xf>
    <xf numFmtId="44" fontId="8" fillId="12" borderId="0" xfId="5" applyFont="1" applyFill="1" applyBorder="1" applyAlignment="1" applyProtection="1">
      <alignment horizontal="center" vertical="center"/>
    </xf>
    <xf numFmtId="0" fontId="19" fillId="12" borderId="0" xfId="1" applyFont="1" applyFill="1" applyAlignment="1">
      <alignment vertical="top"/>
    </xf>
    <xf numFmtId="44" fontId="10" fillId="14" borderId="0" xfId="5" applyFont="1" applyFill="1" applyBorder="1" applyAlignment="1" applyProtection="1">
      <alignment horizontal="center" vertical="center"/>
    </xf>
    <xf numFmtId="44" fontId="19" fillId="12" borderId="0" xfId="5" applyFont="1" applyFill="1" applyBorder="1" applyAlignment="1" applyProtection="1">
      <alignment vertical="top"/>
    </xf>
    <xf numFmtId="44" fontId="9" fillId="15" borderId="0" xfId="5" applyFont="1" applyFill="1" applyBorder="1" applyAlignment="1" applyProtection="1">
      <alignment horizontal="center" vertical="center"/>
    </xf>
    <xf numFmtId="44" fontId="3" fillId="15" borderId="0" xfId="5" applyFont="1" applyFill="1" applyBorder="1" applyAlignment="1" applyProtection="1">
      <alignment horizontal="center" vertical="center"/>
    </xf>
    <xf numFmtId="44" fontId="9" fillId="11" borderId="0" xfId="5" applyFont="1" applyFill="1" applyBorder="1" applyAlignment="1" applyProtection="1">
      <alignment horizontal="center" vertical="center"/>
    </xf>
    <xf numFmtId="43" fontId="10" fillId="12" borderId="0" xfId="4" applyFont="1" applyFill="1" applyBorder="1" applyAlignment="1" applyProtection="1">
      <alignment horizontal="center" vertical="center"/>
      <protection locked="0"/>
    </xf>
    <xf numFmtId="1" fontId="10" fillId="12" borderId="0" xfId="1" applyNumberFormat="1" applyFont="1" applyFill="1" applyAlignment="1" applyProtection="1">
      <alignment horizontal="center" vertical="center"/>
      <protection locked="0"/>
    </xf>
    <xf numFmtId="44" fontId="10" fillId="12" borderId="0" xfId="5" applyFont="1" applyFill="1" applyBorder="1" applyAlignment="1" applyProtection="1">
      <alignment horizontal="center" vertical="center"/>
      <protection locked="0"/>
    </xf>
    <xf numFmtId="44" fontId="23" fillId="12" borderId="0" xfId="5" applyFont="1" applyFill="1" applyBorder="1" applyAlignment="1" applyProtection="1">
      <alignment horizontal="center" vertical="center"/>
    </xf>
    <xf numFmtId="0" fontId="10" fillId="12" borderId="1" xfId="1" applyFont="1" applyFill="1" applyBorder="1" applyAlignment="1" applyProtection="1">
      <alignment horizontal="left" vertical="top" wrapText="1"/>
      <protection locked="0"/>
    </xf>
    <xf numFmtId="44" fontId="25" fillId="12" borderId="0" xfId="5" applyFont="1" applyFill="1" applyBorder="1" applyAlignment="1" applyProtection="1">
      <alignment horizontal="center" vertical="center"/>
    </xf>
    <xf numFmtId="43" fontId="10" fillId="12" borderId="0" xfId="4" applyFont="1" applyFill="1" applyBorder="1" applyAlignment="1" applyProtection="1">
      <alignment horizontal="center" vertical="center"/>
    </xf>
    <xf numFmtId="0" fontId="10" fillId="12" borderId="0" xfId="1" applyFont="1" applyFill="1" applyAlignment="1">
      <alignment vertical="top" wrapText="1"/>
    </xf>
    <xf numFmtId="44" fontId="19" fillId="12" borderId="0" xfId="5" applyFont="1" applyFill="1" applyBorder="1" applyAlignment="1" applyProtection="1">
      <alignment horizontal="center" vertical="center"/>
    </xf>
    <xf numFmtId="44" fontId="10" fillId="12" borderId="0" xfId="5" applyFont="1" applyFill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top" wrapText="1"/>
      <protection locked="0"/>
    </xf>
    <xf numFmtId="1" fontId="11" fillId="2" borderId="12" xfId="5" applyNumberFormat="1" applyFont="1" applyFill="1" applyBorder="1" applyAlignment="1" applyProtection="1">
      <alignment horizontal="center" vertical="center" wrapText="1"/>
    </xf>
    <xf numFmtId="1" fontId="11" fillId="2" borderId="12" xfId="5" applyNumberFormat="1" applyFont="1" applyFill="1" applyBorder="1" applyAlignment="1" applyProtection="1">
      <alignment horizontal="center" vertical="center" wrapText="1"/>
      <protection hidden="1"/>
    </xf>
    <xf numFmtId="1" fontId="11" fillId="0" borderId="12" xfId="1" applyNumberFormat="1" applyFont="1" applyBorder="1" applyAlignment="1">
      <alignment horizontal="center" vertical="center" wrapText="1"/>
    </xf>
    <xf numFmtId="44" fontId="10" fillId="0" borderId="1" xfId="5" applyFont="1" applyBorder="1" applyAlignment="1" applyProtection="1">
      <alignment horizontal="center" vertical="center"/>
      <protection locked="0"/>
    </xf>
    <xf numFmtId="44" fontId="11" fillId="4" borderId="1" xfId="5" applyFont="1" applyFill="1" applyBorder="1" applyAlignment="1" applyProtection="1">
      <alignment horizontal="center" vertical="center"/>
    </xf>
    <xf numFmtId="44" fontId="25" fillId="12" borderId="1" xfId="5" applyFont="1" applyFill="1" applyBorder="1" applyAlignment="1" applyProtection="1">
      <alignment horizontal="center" vertical="center"/>
    </xf>
    <xf numFmtId="43" fontId="11" fillId="2" borderId="15" xfId="4" applyFont="1" applyFill="1" applyBorder="1" applyAlignment="1" applyProtection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43" fontId="11" fillId="2" borderId="3" xfId="4" applyFont="1" applyFill="1" applyBorder="1" applyAlignment="1" applyProtection="1">
      <alignment horizontal="center" vertical="center" wrapText="1"/>
    </xf>
    <xf numFmtId="1" fontId="11" fillId="2" borderId="3" xfId="5" applyNumberFormat="1" applyFont="1" applyFill="1" applyBorder="1" applyAlignment="1" applyProtection="1">
      <alignment horizontal="center" vertical="center" wrapText="1"/>
    </xf>
    <xf numFmtId="44" fontId="10" fillId="4" borderId="1" xfId="5" applyFont="1" applyFill="1" applyBorder="1" applyAlignment="1" applyProtection="1">
      <alignment horizontal="center" vertical="center"/>
      <protection locked="0"/>
    </xf>
    <xf numFmtId="1" fontId="10" fillId="0" borderId="0" xfId="4" applyNumberFormat="1" applyFont="1" applyBorder="1" applyAlignment="1" applyProtection="1">
      <alignment horizontal="center" vertical="center"/>
    </xf>
    <xf numFmtId="1" fontId="10" fillId="0" borderId="0" xfId="4" applyNumberFormat="1" applyFont="1" applyFill="1" applyBorder="1" applyAlignment="1" applyProtection="1">
      <alignment horizontal="center" vertical="center"/>
    </xf>
    <xf numFmtId="1" fontId="11" fillId="4" borderId="0" xfId="4" applyNumberFormat="1" applyFont="1" applyFill="1" applyBorder="1" applyAlignment="1" applyProtection="1">
      <alignment horizontal="center" vertical="center"/>
    </xf>
    <xf numFmtId="0" fontId="19" fillId="12" borderId="0" xfId="1" applyFont="1" applyFill="1" applyAlignment="1">
      <alignment horizontal="right" vertical="top"/>
    </xf>
    <xf numFmtId="0" fontId="26" fillId="0" borderId="0" xfId="1" applyFont="1" applyAlignment="1" applyProtection="1">
      <alignment horizontal="right" vertical="top"/>
      <protection locked="0"/>
    </xf>
    <xf numFmtId="44" fontId="11" fillId="0" borderId="1" xfId="5" applyFont="1" applyFill="1" applyBorder="1" applyAlignment="1" applyProtection="1">
      <alignment horizontal="center" vertical="center"/>
    </xf>
    <xf numFmtId="43" fontId="22" fillId="11" borderId="0" xfId="4" applyFont="1" applyFill="1" applyBorder="1" applyAlignment="1" applyProtection="1">
      <alignment horizontal="center" vertical="center"/>
      <protection locked="0"/>
    </xf>
    <xf numFmtId="44" fontId="22" fillId="11" borderId="0" xfId="5" applyFont="1" applyFill="1" applyBorder="1" applyAlignment="1" applyProtection="1">
      <alignment horizontal="center" vertical="center"/>
      <protection locked="0"/>
    </xf>
    <xf numFmtId="44" fontId="28" fillId="11" borderId="0" xfId="5" applyFont="1" applyFill="1" applyBorder="1" applyAlignment="1" applyProtection="1">
      <alignment horizontal="center" vertical="center"/>
    </xf>
    <xf numFmtId="44" fontId="31" fillId="11" borderId="0" xfId="5" applyFont="1" applyFill="1" applyBorder="1" applyAlignment="1" applyProtection="1">
      <alignment horizontal="center" vertical="center"/>
    </xf>
    <xf numFmtId="166" fontId="10" fillId="0" borderId="0" xfId="5" applyNumberFormat="1" applyFont="1" applyBorder="1" applyAlignment="1" applyProtection="1">
      <alignment horizontal="center" vertical="center"/>
      <protection locked="0"/>
    </xf>
    <xf numFmtId="166" fontId="10" fillId="0" borderId="1" xfId="5" applyNumberFormat="1" applyFont="1" applyBorder="1" applyAlignment="1" applyProtection="1">
      <alignment horizontal="center" vertical="center"/>
      <protection locked="0"/>
    </xf>
    <xf numFmtId="166" fontId="10" fillId="4" borderId="0" xfId="5" applyNumberFormat="1" applyFont="1" applyFill="1" applyBorder="1" applyAlignment="1" applyProtection="1">
      <alignment horizontal="center" vertical="center"/>
      <protection locked="0"/>
    </xf>
    <xf numFmtId="166" fontId="10" fillId="4" borderId="1" xfId="5" applyNumberFormat="1" applyFont="1" applyFill="1" applyBorder="1" applyAlignment="1" applyProtection="1">
      <alignment horizontal="center" vertical="center"/>
      <protection locked="0"/>
    </xf>
    <xf numFmtId="166" fontId="11" fillId="4" borderId="0" xfId="5" applyNumberFormat="1" applyFont="1" applyFill="1" applyBorder="1" applyAlignment="1" applyProtection="1">
      <alignment horizontal="center" vertical="center"/>
    </xf>
    <xf numFmtId="166" fontId="11" fillId="4" borderId="1" xfId="5" applyNumberFormat="1" applyFont="1" applyFill="1" applyBorder="1" applyAlignment="1" applyProtection="1">
      <alignment horizontal="center" vertical="center"/>
    </xf>
    <xf numFmtId="166" fontId="25" fillId="12" borderId="0" xfId="5" applyNumberFormat="1" applyFont="1" applyFill="1" applyBorder="1" applyAlignment="1" applyProtection="1">
      <alignment horizontal="center" vertical="center"/>
    </xf>
    <xf numFmtId="0" fontId="28" fillId="0" borderId="0" xfId="0" applyFont="1"/>
    <xf numFmtId="44" fontId="28" fillId="0" borderId="0" xfId="5" applyFont="1" applyFill="1" applyBorder="1"/>
    <xf numFmtId="44" fontId="31" fillId="11" borderId="18" xfId="5" applyFont="1" applyFill="1" applyBorder="1" applyAlignment="1" applyProtection="1">
      <alignment horizontal="center" vertical="center" wrapText="1"/>
      <protection hidden="1"/>
    </xf>
    <xf numFmtId="0" fontId="28" fillId="11" borderId="17" xfId="0" applyFont="1" applyFill="1" applyBorder="1" applyAlignment="1">
      <alignment horizontal="right"/>
    </xf>
    <xf numFmtId="0" fontId="21" fillId="11" borderId="4" xfId="1" applyFont="1" applyFill="1" applyBorder="1" applyAlignment="1" applyProtection="1">
      <alignment horizontal="center" vertical="top" wrapText="1"/>
      <protection locked="0"/>
    </xf>
    <xf numFmtId="44" fontId="22" fillId="11" borderId="5" xfId="5" applyFont="1" applyFill="1" applyBorder="1" applyAlignment="1" applyProtection="1">
      <alignment horizontal="center" vertical="center" wrapText="1"/>
      <protection hidden="1"/>
    </xf>
    <xf numFmtId="44" fontId="22" fillId="11" borderId="6" xfId="5" applyFont="1" applyFill="1" applyBorder="1" applyAlignment="1" applyProtection="1">
      <alignment horizontal="center" vertical="center" wrapText="1"/>
      <protection hidden="1"/>
    </xf>
    <xf numFmtId="0" fontId="11" fillId="3" borderId="7" xfId="1" applyFont="1" applyFill="1" applyBorder="1" applyAlignment="1">
      <alignment horizontal="center" vertical="top" wrapText="1"/>
    </xf>
    <xf numFmtId="44" fontId="11" fillId="3" borderId="8" xfId="5" applyFont="1" applyFill="1" applyBorder="1" applyAlignment="1" applyProtection="1">
      <alignment horizontal="center" vertical="center" wrapText="1"/>
      <protection hidden="1"/>
    </xf>
    <xf numFmtId="0" fontId="10" fillId="9" borderId="7" xfId="1" applyFont="1" applyFill="1" applyBorder="1" applyAlignment="1">
      <alignment vertical="top"/>
    </xf>
    <xf numFmtId="44" fontId="23" fillId="9" borderId="8" xfId="5" applyFont="1" applyFill="1" applyBorder="1" applyAlignment="1" applyProtection="1">
      <alignment horizontal="center" vertical="center"/>
    </xf>
    <xf numFmtId="0" fontId="19" fillId="12" borderId="7" xfId="1" applyFont="1" applyFill="1" applyBorder="1" applyAlignment="1">
      <alignment vertical="top"/>
    </xf>
    <xf numFmtId="0" fontId="11" fillId="14" borderId="7" xfId="1" applyFont="1" applyFill="1" applyBorder="1" applyAlignment="1">
      <alignment horizontal="right" vertical="top"/>
    </xf>
    <xf numFmtId="44" fontId="10" fillId="14" borderId="8" xfId="5" applyFont="1" applyFill="1" applyBorder="1" applyAlignment="1" applyProtection="1">
      <alignment horizontal="center" vertical="center"/>
    </xf>
    <xf numFmtId="44" fontId="19" fillId="12" borderId="8" xfId="5" applyFont="1" applyFill="1" applyBorder="1" applyAlignment="1" applyProtection="1">
      <alignment vertical="top"/>
    </xf>
    <xf numFmtId="0" fontId="11" fillId="14" borderId="7" xfId="1" applyFont="1" applyFill="1" applyBorder="1" applyAlignment="1" applyProtection="1">
      <alignment horizontal="right" vertical="top"/>
      <protection locked="0"/>
    </xf>
    <xf numFmtId="0" fontId="11" fillId="14" borderId="9" xfId="1" applyFont="1" applyFill="1" applyBorder="1" applyAlignment="1">
      <alignment horizontal="right" vertical="top"/>
    </xf>
    <xf numFmtId="44" fontId="10" fillId="14" borderId="10" xfId="5" applyFont="1" applyFill="1" applyBorder="1" applyAlignment="1" applyProtection="1">
      <alignment horizontal="center" vertical="center"/>
    </xf>
    <xf numFmtId="44" fontId="10" fillId="14" borderId="11" xfId="5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right"/>
    </xf>
    <xf numFmtId="44" fontId="25" fillId="0" borderId="0" xfId="5" applyFont="1" applyFill="1" applyBorder="1"/>
    <xf numFmtId="44" fontId="25" fillId="0" borderId="17" xfId="5" applyFont="1" applyFill="1" applyBorder="1"/>
    <xf numFmtId="44" fontId="10" fillId="0" borderId="8" xfId="5" applyFont="1" applyFill="1" applyBorder="1" applyAlignment="1" applyProtection="1">
      <alignment horizontal="center" vertical="center"/>
    </xf>
    <xf numFmtId="44" fontId="10" fillId="18" borderId="0" xfId="5" applyFont="1" applyFill="1" applyBorder="1" applyAlignment="1" applyProtection="1">
      <alignment horizontal="center" vertical="center"/>
    </xf>
    <xf numFmtId="44" fontId="10" fillId="18" borderId="8" xfId="5" applyFont="1" applyFill="1" applyBorder="1" applyAlignment="1" applyProtection="1">
      <alignment horizontal="center" vertical="center"/>
    </xf>
    <xf numFmtId="43" fontId="21" fillId="11" borderId="5" xfId="4" applyFont="1" applyFill="1" applyBorder="1" applyAlignment="1" applyProtection="1">
      <alignment horizontal="center" vertical="top" wrapText="1"/>
      <protection locked="0"/>
    </xf>
    <xf numFmtId="44" fontId="21" fillId="11" borderId="5" xfId="5" applyFont="1" applyFill="1" applyBorder="1" applyAlignment="1" applyProtection="1">
      <alignment horizontal="center" vertical="top" wrapText="1"/>
      <protection locked="0"/>
    </xf>
    <xf numFmtId="0" fontId="21" fillId="11" borderId="6" xfId="1" applyFont="1" applyFill="1" applyBorder="1" applyAlignment="1" applyProtection="1">
      <alignment horizontal="center" vertical="top" wrapText="1"/>
      <protection locked="0"/>
    </xf>
    <xf numFmtId="0" fontId="21" fillId="0" borderId="7" xfId="1" applyFont="1" applyBorder="1" applyAlignment="1" applyProtection="1">
      <alignment horizontal="center" vertical="top" wrapText="1"/>
      <protection locked="0"/>
    </xf>
    <xf numFmtId="0" fontId="27" fillId="2" borderId="7" xfId="1" applyFont="1" applyFill="1" applyBorder="1" applyAlignment="1">
      <alignment horizontal="center" vertical="top" wrapText="1"/>
    </xf>
    <xf numFmtId="0" fontId="10" fillId="10" borderId="7" xfId="1" applyFont="1" applyFill="1" applyBorder="1" applyAlignment="1" applyProtection="1">
      <alignment vertical="top"/>
      <protection locked="0"/>
    </xf>
    <xf numFmtId="0" fontId="11" fillId="10" borderId="0" xfId="1" applyFont="1" applyFill="1" applyAlignment="1" applyProtection="1">
      <alignment horizontal="center" vertical="top" wrapText="1"/>
      <protection locked="0"/>
    </xf>
    <xf numFmtId="0" fontId="11" fillId="10" borderId="8" xfId="1" applyFont="1" applyFill="1" applyBorder="1" applyAlignment="1" applyProtection="1">
      <alignment horizontal="left" vertical="top" wrapText="1"/>
      <protection locked="0"/>
    </xf>
    <xf numFmtId="0" fontId="10" fillId="9" borderId="7" xfId="1" applyFont="1" applyFill="1" applyBorder="1" applyAlignment="1" applyProtection="1">
      <alignment vertical="top"/>
      <protection locked="0"/>
    </xf>
    <xf numFmtId="0" fontId="10" fillId="9" borderId="0" xfId="1" applyFont="1" applyFill="1" applyAlignment="1" applyProtection="1">
      <alignment vertical="top"/>
      <protection locked="0"/>
    </xf>
    <xf numFmtId="0" fontId="10" fillId="9" borderId="8" xfId="1" applyFont="1" applyFill="1" applyBorder="1" applyAlignment="1" applyProtection="1">
      <alignment horizontal="left" vertical="top" wrapText="1"/>
      <protection locked="0"/>
    </xf>
    <xf numFmtId="0" fontId="10" fillId="12" borderId="8" xfId="1" applyFont="1" applyFill="1" applyBorder="1" applyAlignment="1" applyProtection="1">
      <alignment horizontal="left" vertical="top" wrapText="1"/>
      <protection locked="0"/>
    </xf>
    <xf numFmtId="0" fontId="19" fillId="0" borderId="7" xfId="1" applyFont="1" applyBorder="1" applyAlignment="1">
      <alignment vertical="top"/>
    </xf>
    <xf numFmtId="0" fontId="19" fillId="0" borderId="0" xfId="1" applyFont="1" applyAlignment="1">
      <alignment vertical="top"/>
    </xf>
    <xf numFmtId="0" fontId="10" fillId="0" borderId="8" xfId="1" applyFont="1" applyBorder="1" applyAlignment="1" applyProtection="1">
      <alignment horizontal="left" vertical="top" wrapText="1"/>
      <protection locked="0"/>
    </xf>
    <xf numFmtId="164" fontId="23" fillId="0" borderId="7" xfId="2" applyNumberFormat="1" applyFont="1" applyFill="1" applyBorder="1" applyAlignment="1" applyProtection="1">
      <alignment horizontal="center" vertical="center"/>
    </xf>
    <xf numFmtId="0" fontId="11" fillId="15" borderId="0" xfId="1" applyFont="1" applyFill="1" applyAlignment="1">
      <alignment vertical="top" wrapText="1"/>
    </xf>
    <xf numFmtId="0" fontId="10" fillId="7" borderId="8" xfId="1" applyFont="1" applyFill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>
      <alignment vertical="top"/>
    </xf>
    <xf numFmtId="0" fontId="10" fillId="0" borderId="0" xfId="1" applyFont="1" applyAlignment="1">
      <alignment vertical="top" wrapText="1"/>
    </xf>
    <xf numFmtId="44" fontId="10" fillId="0" borderId="8" xfId="5" applyFont="1" applyBorder="1" applyAlignment="1" applyProtection="1">
      <alignment horizontal="center" vertical="center"/>
      <protection locked="0"/>
    </xf>
    <xf numFmtId="0" fontId="11" fillId="4" borderId="0" xfId="1" applyFont="1" applyFill="1" applyAlignment="1">
      <alignment horizontal="right" vertical="top"/>
    </xf>
    <xf numFmtId="44" fontId="10" fillId="4" borderId="8" xfId="5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top"/>
    </xf>
    <xf numFmtId="0" fontId="11" fillId="7" borderId="0" xfId="1" applyFont="1" applyFill="1" applyAlignment="1">
      <alignment vertical="top" wrapText="1"/>
    </xf>
    <xf numFmtId="44" fontId="11" fillId="4" borderId="8" xfId="5" applyFont="1" applyFill="1" applyBorder="1" applyAlignment="1" applyProtection="1">
      <alignment horizontal="center" vertical="center"/>
    </xf>
    <xf numFmtId="0" fontId="24" fillId="0" borderId="8" xfId="1" applyFont="1" applyBorder="1" applyAlignment="1" applyProtection="1">
      <alignment horizontal="left" vertical="top" wrapText="1"/>
      <protection locked="0"/>
    </xf>
    <xf numFmtId="165" fontId="10" fillId="12" borderId="7" xfId="4" applyNumberFormat="1" applyFont="1" applyFill="1" applyBorder="1" applyAlignment="1" applyProtection="1">
      <alignment horizontal="center" vertical="center"/>
    </xf>
    <xf numFmtId="44" fontId="25" fillId="12" borderId="8" xfId="5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top"/>
      <protection locked="0"/>
    </xf>
    <xf numFmtId="0" fontId="10" fillId="0" borderId="10" xfId="1" applyFont="1" applyBorder="1" applyAlignment="1" applyProtection="1">
      <alignment vertical="top"/>
      <protection locked="0"/>
    </xf>
    <xf numFmtId="43" fontId="10" fillId="0" borderId="10" xfId="4" applyFont="1" applyBorder="1" applyAlignment="1" applyProtection="1">
      <alignment horizontal="center" vertical="center"/>
      <protection locked="0"/>
    </xf>
    <xf numFmtId="44" fontId="10" fillId="0" borderId="10" xfId="5" applyFont="1" applyBorder="1" applyAlignment="1" applyProtection="1">
      <alignment horizontal="center" vertical="center"/>
      <protection locked="0"/>
    </xf>
    <xf numFmtId="44" fontId="10" fillId="0" borderId="10" xfId="5" applyFont="1" applyBorder="1" applyAlignment="1" applyProtection="1">
      <alignment horizontal="center" vertical="center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1" xfId="1" applyFont="1" applyBorder="1" applyAlignment="1" applyProtection="1">
      <alignment horizontal="left" vertical="top" wrapText="1"/>
      <protection locked="0"/>
    </xf>
    <xf numFmtId="0" fontId="21" fillId="11" borderId="5" xfId="1" applyFont="1" applyFill="1" applyBorder="1" applyAlignment="1" applyProtection="1">
      <alignment horizontal="center" vertical="top" wrapText="1"/>
      <protection locked="0"/>
    </xf>
    <xf numFmtId="43" fontId="10" fillId="2" borderId="0" xfId="4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>
      <alignment horizontal="left" vertical="top" wrapText="1"/>
    </xf>
    <xf numFmtId="0" fontId="11" fillId="3" borderId="8" xfId="1" applyFont="1" applyFill="1" applyBorder="1" applyAlignment="1">
      <alignment horizontal="left" vertical="top" wrapText="1"/>
    </xf>
    <xf numFmtId="0" fontId="10" fillId="9" borderId="0" xfId="1" applyFont="1" applyFill="1" applyAlignment="1">
      <alignment vertical="top"/>
    </xf>
    <xf numFmtId="0" fontId="10" fillId="9" borderId="8" xfId="1" applyFont="1" applyFill="1" applyBorder="1" applyAlignment="1">
      <alignment vertical="top"/>
    </xf>
    <xf numFmtId="0" fontId="10" fillId="12" borderId="8" xfId="1" applyFont="1" applyFill="1" applyBorder="1" applyAlignment="1">
      <alignment horizontal="left" vertical="top" wrapText="1"/>
    </xf>
    <xf numFmtId="0" fontId="10" fillId="7" borderId="8" xfId="1" applyFont="1" applyFill="1" applyBorder="1" applyAlignment="1">
      <alignment horizontal="left" vertical="top" wrapText="1"/>
    </xf>
    <xf numFmtId="0" fontId="10" fillId="0" borderId="7" xfId="1" applyFont="1" applyBorder="1" applyAlignment="1" applyProtection="1">
      <alignment vertical="top"/>
      <protection locked="0"/>
    </xf>
    <xf numFmtId="0" fontId="10" fillId="4" borderId="8" xfId="1" applyFont="1" applyFill="1" applyBorder="1" applyAlignment="1">
      <alignment horizontal="left" vertical="top" wrapText="1"/>
    </xf>
    <xf numFmtId="43" fontId="10" fillId="0" borderId="0" xfId="4" applyFont="1" applyBorder="1" applyAlignment="1">
      <alignment horizontal="center" vertical="center"/>
    </xf>
    <xf numFmtId="44" fontId="10" fillId="0" borderId="0" xfId="5" applyFont="1" applyBorder="1" applyAlignment="1">
      <alignment horizontal="center" vertical="center"/>
    </xf>
    <xf numFmtId="44" fontId="10" fillId="0" borderId="0" xfId="5" applyFont="1" applyBorder="1" applyAlignment="1" applyProtection="1">
      <alignment horizontal="center" vertical="center"/>
    </xf>
    <xf numFmtId="0" fontId="10" fillId="3" borderId="9" xfId="1" applyFont="1" applyFill="1" applyBorder="1" applyAlignment="1" applyProtection="1">
      <alignment vertical="top"/>
      <protection locked="0"/>
    </xf>
    <xf numFmtId="0" fontId="10" fillId="3" borderId="10" xfId="1" applyFont="1" applyFill="1" applyBorder="1" applyAlignment="1" applyProtection="1">
      <alignment vertical="top"/>
      <protection locked="0"/>
    </xf>
    <xf numFmtId="43" fontId="10" fillId="3" borderId="10" xfId="4" applyFont="1" applyFill="1" applyBorder="1" applyAlignment="1" applyProtection="1">
      <alignment horizontal="center" vertical="center"/>
      <protection locked="0"/>
    </xf>
    <xf numFmtId="44" fontId="10" fillId="3" borderId="10" xfId="5" applyFont="1" applyFill="1" applyBorder="1" applyAlignment="1" applyProtection="1">
      <alignment horizontal="center" vertical="center"/>
      <protection locked="0"/>
    </xf>
    <xf numFmtId="44" fontId="10" fillId="3" borderId="10" xfId="5" applyFont="1" applyFill="1" applyBorder="1" applyAlignment="1" applyProtection="1">
      <alignment horizontal="center" vertical="center"/>
    </xf>
    <xf numFmtId="0" fontId="10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>
      <alignment vertical="top"/>
    </xf>
    <xf numFmtId="165" fontId="13" fillId="0" borderId="0" xfId="4" applyNumberFormat="1" applyFont="1" applyBorder="1" applyAlignment="1" applyProtection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 applyProtection="1">
      <alignment horizontal="center" vertical="center"/>
      <protection hidden="1"/>
    </xf>
    <xf numFmtId="164" fontId="14" fillId="0" borderId="8" xfId="1" applyNumberFormat="1" applyFont="1" applyBorder="1" applyAlignment="1">
      <alignment horizontal="center" vertical="center"/>
    </xf>
    <xf numFmtId="165" fontId="11" fillId="0" borderId="0" xfId="4" applyNumberFormat="1" applyFont="1" applyBorder="1" applyAlignment="1" applyProtection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0" fontId="18" fillId="8" borderId="0" xfId="1" applyFont="1" applyFill="1" applyAlignment="1">
      <alignment vertical="center"/>
    </xf>
    <xf numFmtId="0" fontId="19" fillId="8" borderId="0" xfId="1" applyFont="1" applyFill="1" applyAlignment="1">
      <alignment horizontal="left" vertical="center"/>
    </xf>
    <xf numFmtId="0" fontId="20" fillId="8" borderId="0" xfId="1" applyFont="1" applyFill="1" applyAlignment="1">
      <alignment horizontal="left" vertical="center"/>
    </xf>
    <xf numFmtId="0" fontId="17" fillId="8" borderId="0" xfId="1" applyFont="1" applyFill="1" applyAlignment="1">
      <alignment horizontal="left" vertical="center"/>
    </xf>
    <xf numFmtId="0" fontId="7" fillId="11" borderId="4" xfId="1" applyFont="1" applyFill="1" applyBorder="1" applyAlignment="1" applyProtection="1">
      <alignment horizontal="center" vertical="top" wrapText="1"/>
      <protection locked="0"/>
    </xf>
    <xf numFmtId="0" fontId="7" fillId="11" borderId="5" xfId="1" applyFont="1" applyFill="1" applyBorder="1" applyAlignment="1" applyProtection="1">
      <alignment horizontal="center" vertical="top" wrapText="1"/>
      <protection locked="0"/>
    </xf>
    <xf numFmtId="44" fontId="7" fillId="11" borderId="5" xfId="5" applyFont="1" applyFill="1" applyBorder="1" applyAlignment="1" applyProtection="1">
      <alignment horizontal="center" vertical="top" wrapText="1"/>
      <protection locked="0"/>
    </xf>
    <xf numFmtId="0" fontId="7" fillId="11" borderId="6" xfId="1" applyFont="1" applyFill="1" applyBorder="1" applyAlignment="1" applyProtection="1">
      <alignment horizontal="center" vertical="top" wrapText="1"/>
      <protection locked="0"/>
    </xf>
    <xf numFmtId="0" fontId="3" fillId="13" borderId="7" xfId="1" applyFont="1" applyFill="1" applyBorder="1" applyAlignment="1">
      <alignment horizontal="center" vertical="top" wrapText="1"/>
    </xf>
    <xf numFmtId="0" fontId="3" fillId="13" borderId="0" xfId="1" applyFont="1" applyFill="1" applyAlignment="1">
      <alignment horizontal="center" vertical="top" wrapText="1"/>
    </xf>
    <xf numFmtId="0" fontId="3" fillId="13" borderId="8" xfId="1" applyFont="1" applyFill="1" applyBorder="1" applyAlignment="1" applyProtection="1">
      <alignment horizontal="left" vertical="top" wrapText="1"/>
      <protection locked="0"/>
    </xf>
    <xf numFmtId="0" fontId="1" fillId="11" borderId="7" xfId="1" applyFill="1" applyBorder="1" applyAlignment="1">
      <alignment vertical="top"/>
    </xf>
    <xf numFmtId="0" fontId="1" fillId="11" borderId="0" xfId="1" applyFill="1" applyAlignment="1">
      <alignment vertical="top"/>
    </xf>
    <xf numFmtId="0" fontId="1" fillId="11" borderId="8" xfId="1" applyFill="1" applyBorder="1" applyAlignment="1" applyProtection="1">
      <alignment horizontal="left" vertical="top" wrapText="1"/>
      <protection locked="0"/>
    </xf>
    <xf numFmtId="0" fontId="5" fillId="12" borderId="7" xfId="1" applyFont="1" applyFill="1" applyBorder="1" applyAlignment="1">
      <alignment vertical="top"/>
    </xf>
    <xf numFmtId="0" fontId="5" fillId="12" borderId="0" xfId="1" applyFont="1" applyFill="1" applyAlignment="1">
      <alignment vertical="top"/>
    </xf>
    <xf numFmtId="0" fontId="1" fillId="12" borderId="8" xfId="1" applyFill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>
      <alignment vertical="top"/>
    </xf>
    <xf numFmtId="0" fontId="5" fillId="0" borderId="0" xfId="1" applyFont="1" applyAlignment="1">
      <alignment vertical="top"/>
    </xf>
    <xf numFmtId="0" fontId="1" fillId="0" borderId="8" xfId="1" applyBorder="1" applyAlignment="1" applyProtection="1">
      <alignment horizontal="left" vertical="top" wrapText="1"/>
      <protection locked="0"/>
    </xf>
    <xf numFmtId="164" fontId="9" fillId="0" borderId="7" xfId="2" applyNumberFormat="1" applyFont="1" applyFill="1" applyBorder="1" applyAlignment="1" applyProtection="1">
      <alignment horizontal="center" vertical="center"/>
    </xf>
    <xf numFmtId="0" fontId="3" fillId="15" borderId="0" xfId="1" applyFont="1" applyFill="1" applyAlignment="1">
      <alignment vertical="top" wrapText="1"/>
    </xf>
    <xf numFmtId="0" fontId="1" fillId="15" borderId="8" xfId="1" applyFill="1" applyBorder="1" applyAlignment="1" applyProtection="1">
      <alignment horizontal="left" vertical="top" wrapText="1"/>
      <protection locked="0"/>
    </xf>
    <xf numFmtId="0" fontId="1" fillId="0" borderId="7" xfId="1" applyBorder="1" applyAlignment="1">
      <alignment vertical="top"/>
    </xf>
    <xf numFmtId="0" fontId="1" fillId="0" borderId="0" xfId="1" applyAlignment="1">
      <alignment vertical="top" wrapText="1"/>
    </xf>
    <xf numFmtId="0" fontId="3" fillId="15" borderId="0" xfId="1" applyFont="1" applyFill="1" applyAlignment="1">
      <alignment horizontal="right" vertical="top"/>
    </xf>
    <xf numFmtId="0" fontId="3" fillId="0" borderId="0" xfId="1" applyFont="1" applyAlignment="1">
      <alignment vertical="top"/>
    </xf>
    <xf numFmtId="165" fontId="1" fillId="12" borderId="7" xfId="4" applyNumberFormat="1" applyFont="1" applyFill="1" applyBorder="1" applyAlignment="1" applyProtection="1">
      <alignment horizontal="center" vertical="center"/>
    </xf>
    <xf numFmtId="0" fontId="5" fillId="12" borderId="0" xfId="1" applyFont="1" applyFill="1" applyAlignment="1">
      <alignment horizontal="right" vertical="top"/>
    </xf>
    <xf numFmtId="0" fontId="1" fillId="0" borderId="7" xfId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right" vertical="top"/>
      <protection locked="0"/>
    </xf>
    <xf numFmtId="0" fontId="1" fillId="3" borderId="9" xfId="1" applyFill="1" applyBorder="1" applyAlignment="1" applyProtection="1">
      <alignment vertical="top"/>
      <protection locked="0"/>
    </xf>
    <xf numFmtId="0" fontId="1" fillId="3" borderId="10" xfId="1" applyFill="1" applyBorder="1" applyAlignment="1" applyProtection="1">
      <alignment vertical="top"/>
      <protection locked="0"/>
    </xf>
    <xf numFmtId="44" fontId="1" fillId="3" borderId="10" xfId="5" applyFont="1" applyFill="1" applyBorder="1" applyAlignment="1" applyProtection="1">
      <alignment horizontal="center" vertical="center"/>
    </xf>
    <xf numFmtId="0" fontId="1" fillId="3" borderId="11" xfId="1" applyFill="1" applyBorder="1" applyAlignment="1" applyProtection="1">
      <alignment horizontal="left" vertical="top" wrapText="1"/>
      <protection locked="0"/>
    </xf>
    <xf numFmtId="0" fontId="11" fillId="3" borderId="8" xfId="1" applyFont="1" applyFill="1" applyBorder="1" applyAlignment="1" applyProtection="1">
      <alignment horizontal="left" vertical="top" wrapText="1"/>
      <protection locked="0"/>
    </xf>
    <xf numFmtId="1" fontId="10" fillId="9" borderId="0" xfId="1" applyNumberFormat="1" applyFont="1" applyFill="1" applyAlignment="1" applyProtection="1">
      <alignment horizontal="center" vertical="center"/>
      <protection locked="0"/>
    </xf>
    <xf numFmtId="1" fontId="10" fillId="0" borderId="0" xfId="1" applyNumberFormat="1" applyFont="1" applyAlignment="1" applyProtection="1">
      <alignment horizontal="center" vertical="center"/>
      <protection locked="0"/>
    </xf>
    <xf numFmtId="1" fontId="10" fillId="7" borderId="0" xfId="1" applyNumberFormat="1" applyFont="1" applyFill="1" applyAlignment="1" applyProtection="1">
      <alignment horizontal="center" vertical="center"/>
      <protection locked="0"/>
    </xf>
    <xf numFmtId="1" fontId="10" fillId="4" borderId="0" xfId="1" applyNumberFormat="1" applyFont="1" applyFill="1" applyAlignment="1" applyProtection="1">
      <alignment horizontal="center" vertical="center"/>
      <protection locked="0"/>
    </xf>
    <xf numFmtId="0" fontId="10" fillId="4" borderId="8" xfId="1" applyFont="1" applyFill="1" applyBorder="1" applyAlignment="1" applyProtection="1">
      <alignment horizontal="left" vertical="top" wrapText="1"/>
      <protection locked="0"/>
    </xf>
    <xf numFmtId="1" fontId="10" fillId="3" borderId="10" xfId="1" applyNumberFormat="1" applyFont="1" applyFill="1" applyBorder="1" applyAlignment="1" applyProtection="1">
      <alignment horizontal="center" vertical="center"/>
      <protection locked="0"/>
    </xf>
    <xf numFmtId="0" fontId="11" fillId="4" borderId="0" xfId="1" applyFont="1" applyFill="1" applyAlignment="1" applyProtection="1">
      <alignment horizontal="right" vertical="top"/>
      <protection locked="0"/>
    </xf>
    <xf numFmtId="0" fontId="11" fillId="0" borderId="0" xfId="1" applyFont="1" applyAlignment="1" applyProtection="1">
      <alignment vertical="top"/>
      <protection locked="0"/>
    </xf>
    <xf numFmtId="1" fontId="10" fillId="0" borderId="7" xfId="1" applyNumberFormat="1" applyFont="1" applyBorder="1" applyAlignment="1">
      <alignment horizontal="center" vertical="center"/>
    </xf>
    <xf numFmtId="1" fontId="10" fillId="5" borderId="0" xfId="1" applyNumberFormat="1" applyFont="1" applyFill="1" applyAlignment="1" applyProtection="1">
      <alignment horizontal="center" vertical="center"/>
      <protection locked="0"/>
    </xf>
    <xf numFmtId="0" fontId="10" fillId="5" borderId="8" xfId="1" applyFont="1" applyFill="1" applyBorder="1" applyAlignment="1" applyProtection="1">
      <alignment horizontal="left" vertical="top" wrapText="1"/>
      <protection locked="0"/>
    </xf>
    <xf numFmtId="1" fontId="10" fillId="6" borderId="0" xfId="1" applyNumberFormat="1" applyFont="1" applyFill="1" applyAlignment="1" applyProtection="1">
      <alignment horizontal="center" vertical="center"/>
      <protection locked="0"/>
    </xf>
    <xf numFmtId="0" fontId="10" fillId="6" borderId="8" xfId="1" applyFont="1" applyFill="1" applyBorder="1" applyAlignment="1" applyProtection="1">
      <alignment horizontal="left" vertical="top" wrapText="1"/>
      <protection locked="0"/>
    </xf>
    <xf numFmtId="1" fontId="10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/>
    </xf>
    <xf numFmtId="165" fontId="22" fillId="11" borderId="7" xfId="4" applyNumberFormat="1" applyFont="1" applyFill="1" applyBorder="1" applyAlignment="1" applyProtection="1">
      <alignment horizontal="center" vertical="center"/>
    </xf>
    <xf numFmtId="0" fontId="28" fillId="11" borderId="0" xfId="1" applyFont="1" applyFill="1" applyAlignment="1">
      <alignment horizontal="right" vertical="top"/>
    </xf>
    <xf numFmtId="1" fontId="22" fillId="11" borderId="0" xfId="1" applyNumberFormat="1" applyFont="1" applyFill="1" applyAlignment="1" applyProtection="1">
      <alignment horizontal="center" vertical="center"/>
      <protection locked="0"/>
    </xf>
    <xf numFmtId="0" fontId="22" fillId="11" borderId="8" xfId="1" applyFont="1" applyFill="1" applyBorder="1" applyAlignment="1" applyProtection="1">
      <alignment horizontal="left" vertical="top" wrapText="1"/>
      <protection locked="0"/>
    </xf>
    <xf numFmtId="0" fontId="26" fillId="0" borderId="0" xfId="1" applyFont="1" applyAlignment="1">
      <alignment horizontal="right" vertical="top"/>
    </xf>
    <xf numFmtId="0" fontId="22" fillId="11" borderId="7" xfId="1" applyFont="1" applyFill="1" applyBorder="1" applyAlignment="1" applyProtection="1">
      <alignment vertical="top"/>
      <protection locked="0"/>
    </xf>
    <xf numFmtId="0" fontId="28" fillId="11" borderId="0" xfId="1" applyFont="1" applyFill="1" applyAlignment="1" applyProtection="1">
      <alignment horizontal="right" vertical="top"/>
      <protection locked="0"/>
    </xf>
    <xf numFmtId="164" fontId="23" fillId="7" borderId="8" xfId="2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Alignment="1">
      <alignment horizontal="center" vertical="center"/>
    </xf>
    <xf numFmtId="165" fontId="10" fillId="12" borderId="7" xfId="4" applyNumberFormat="1" applyFont="1" applyFill="1" applyBorder="1" applyAlignment="1" applyProtection="1">
      <alignment horizontal="center" vertical="center"/>
      <protection locked="0"/>
    </xf>
    <xf numFmtId="1" fontId="10" fillId="3" borderId="0" xfId="1" applyNumberFormat="1" applyFont="1" applyFill="1" applyAlignment="1">
      <alignment horizontal="center" vertical="center"/>
    </xf>
    <xf numFmtId="1" fontId="10" fillId="9" borderId="0" xfId="1" applyNumberFormat="1" applyFont="1" applyFill="1" applyAlignment="1">
      <alignment horizontal="center" vertical="center"/>
    </xf>
    <xf numFmtId="0" fontId="10" fillId="9" borderId="8" xfId="1" applyFont="1" applyFill="1" applyBorder="1" applyAlignment="1">
      <alignment horizontal="left" vertical="top" wrapText="1"/>
    </xf>
    <xf numFmtId="1" fontId="10" fillId="12" borderId="0" xfId="1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1" fillId="0" borderId="0" xfId="1" applyFont="1" applyAlignment="1" applyProtection="1">
      <alignment horizontal="right" vertical="top"/>
      <protection locked="0"/>
    </xf>
    <xf numFmtId="0" fontId="19" fillId="12" borderId="0" xfId="1" applyFont="1" applyFill="1" applyAlignment="1" applyProtection="1">
      <alignment horizontal="right" vertical="top"/>
      <protection locked="0"/>
    </xf>
    <xf numFmtId="0" fontId="10" fillId="0" borderId="10" xfId="1" applyFont="1" applyBorder="1" applyAlignment="1">
      <alignment vertical="top"/>
    </xf>
    <xf numFmtId="43" fontId="10" fillId="0" borderId="10" xfId="4" applyFont="1" applyFill="1" applyBorder="1" applyAlignment="1" applyProtection="1">
      <alignment horizontal="center" vertical="center"/>
      <protection locked="0"/>
    </xf>
    <xf numFmtId="44" fontId="10" fillId="0" borderId="10" xfId="5" applyFont="1" applyFill="1" applyBorder="1" applyAlignment="1" applyProtection="1">
      <alignment horizontal="center" vertical="center"/>
      <protection locked="0"/>
    </xf>
    <xf numFmtId="44" fontId="11" fillId="0" borderId="10" xfId="5" applyFont="1" applyFill="1" applyBorder="1" applyAlignment="1" applyProtection="1">
      <alignment horizontal="center" vertical="center"/>
    </xf>
    <xf numFmtId="0" fontId="27" fillId="2" borderId="4" xfId="1" applyFont="1" applyFill="1" applyBorder="1" applyAlignment="1">
      <alignment horizontal="center" vertical="top" wrapText="1"/>
    </xf>
    <xf numFmtId="0" fontId="27" fillId="2" borderId="5" xfId="1" applyFont="1" applyFill="1" applyBorder="1" applyAlignment="1">
      <alignment horizontal="center" vertical="top" wrapText="1"/>
    </xf>
    <xf numFmtId="0" fontId="10" fillId="3" borderId="14" xfId="1" applyFont="1" applyFill="1" applyBorder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16" fillId="12" borderId="2" xfId="1" applyFont="1" applyFill="1" applyBorder="1" applyAlignment="1">
      <alignment horizontal="center" vertical="top"/>
    </xf>
    <xf numFmtId="0" fontId="16" fillId="12" borderId="13" xfId="1" applyFont="1" applyFill="1" applyBorder="1" applyAlignment="1">
      <alignment horizontal="center" vertical="top"/>
    </xf>
    <xf numFmtId="0" fontId="16" fillId="12" borderId="3" xfId="1" applyFont="1" applyFill="1" applyBorder="1" applyAlignment="1">
      <alignment horizontal="center" vertical="top"/>
    </xf>
    <xf numFmtId="0" fontId="13" fillId="11" borderId="4" xfId="1" applyFont="1" applyFill="1" applyBorder="1" applyAlignment="1">
      <alignment horizontal="center" vertical="top"/>
    </xf>
    <xf numFmtId="0" fontId="13" fillId="11" borderId="5" xfId="1" applyFont="1" applyFill="1" applyBorder="1" applyAlignment="1">
      <alignment horizontal="center" vertical="top"/>
    </xf>
    <xf numFmtId="0" fontId="13" fillId="11" borderId="6" xfId="1" applyFont="1" applyFill="1" applyBorder="1" applyAlignment="1">
      <alignment horizontal="center" vertical="top"/>
    </xf>
    <xf numFmtId="0" fontId="18" fillId="8" borderId="7" xfId="1" applyFont="1" applyFill="1" applyBorder="1" applyAlignment="1">
      <alignment horizontal="left" vertical="center"/>
    </xf>
    <xf numFmtId="0" fontId="18" fillId="8" borderId="0" xfId="1" applyFont="1" applyFill="1" applyAlignment="1">
      <alignment horizontal="left" vertical="center"/>
    </xf>
    <xf numFmtId="0" fontId="18" fillId="8" borderId="8" xfId="1" applyFont="1" applyFill="1" applyBorder="1" applyAlignment="1">
      <alignment horizontal="left" vertical="center"/>
    </xf>
    <xf numFmtId="0" fontId="13" fillId="11" borderId="9" xfId="1" applyFont="1" applyFill="1" applyBorder="1" applyAlignment="1">
      <alignment horizontal="center" vertical="top"/>
    </xf>
    <xf numFmtId="0" fontId="13" fillId="11" borderId="10" xfId="1" applyFont="1" applyFill="1" applyBorder="1" applyAlignment="1">
      <alignment horizontal="center" vertical="top"/>
    </xf>
    <xf numFmtId="0" fontId="13" fillId="11" borderId="11" xfId="1" applyFont="1" applyFill="1" applyBorder="1" applyAlignment="1">
      <alignment horizontal="center" vertical="top"/>
    </xf>
    <xf numFmtId="44" fontId="19" fillId="12" borderId="0" xfId="5" applyFont="1" applyFill="1" applyBorder="1" applyAlignment="1" applyProtection="1">
      <alignment vertical="top"/>
    </xf>
    <xf numFmtId="44" fontId="19" fillId="12" borderId="8" xfId="5" applyFont="1" applyFill="1" applyBorder="1" applyAlignment="1" applyProtection="1">
      <alignment vertical="top"/>
    </xf>
    <xf numFmtId="44" fontId="32" fillId="17" borderId="4" xfId="5" applyFont="1" applyFill="1" applyBorder="1" applyAlignment="1">
      <alignment horizontal="center" wrapText="1"/>
    </xf>
    <xf numFmtId="44" fontId="32" fillId="17" borderId="5" xfId="5" applyFont="1" applyFill="1" applyBorder="1" applyAlignment="1">
      <alignment horizontal="center"/>
    </xf>
    <xf numFmtId="44" fontId="32" fillId="17" borderId="6" xfId="5" applyFont="1" applyFill="1" applyBorder="1" applyAlignment="1">
      <alignment horizontal="center"/>
    </xf>
    <xf numFmtId="44" fontId="32" fillId="17" borderId="9" xfId="5" applyFont="1" applyFill="1" applyBorder="1" applyAlignment="1">
      <alignment horizontal="center"/>
    </xf>
    <xf numFmtId="44" fontId="32" fillId="17" borderId="10" xfId="5" applyFont="1" applyFill="1" applyBorder="1" applyAlignment="1">
      <alignment horizontal="center"/>
    </xf>
    <xf numFmtId="44" fontId="32" fillId="17" borderId="11" xfId="5" applyFont="1" applyFill="1" applyBorder="1" applyAlignment="1">
      <alignment horizontal="center"/>
    </xf>
    <xf numFmtId="9" fontId="19" fillId="12" borderId="0" xfId="5" applyNumberFormat="1" applyFont="1" applyFill="1" applyBorder="1" applyAlignment="1" applyProtection="1">
      <alignment vertical="top"/>
    </xf>
    <xf numFmtId="9" fontId="19" fillId="12" borderId="8" xfId="5" applyNumberFormat="1" applyFont="1" applyFill="1" applyBorder="1" applyAlignment="1" applyProtection="1">
      <alignment vertical="top"/>
    </xf>
    <xf numFmtId="9" fontId="19" fillId="12" borderId="0" xfId="6" applyFont="1" applyFill="1" applyBorder="1" applyAlignment="1" applyProtection="1">
      <alignment vertical="top"/>
    </xf>
    <xf numFmtId="9" fontId="19" fillId="12" borderId="8" xfId="6" applyFont="1" applyFill="1" applyBorder="1" applyAlignment="1" applyProtection="1">
      <alignment vertical="top"/>
    </xf>
    <xf numFmtId="44" fontId="11" fillId="15" borderId="2" xfId="5" applyFont="1" applyFill="1" applyBorder="1" applyAlignment="1" applyProtection="1">
      <alignment horizontal="center" vertical="center" wrapText="1"/>
    </xf>
    <xf numFmtId="44" fontId="11" fillId="15" borderId="13" xfId="5" applyFont="1" applyFill="1" applyBorder="1" applyAlignment="1" applyProtection="1">
      <alignment horizontal="center" vertical="center" wrapText="1"/>
    </xf>
    <xf numFmtId="44" fontId="11" fillId="15" borderId="16" xfId="5" applyFont="1" applyFill="1" applyBorder="1" applyAlignment="1" applyProtection="1">
      <alignment horizontal="center" vertical="center" wrapText="1"/>
    </xf>
    <xf numFmtId="44" fontId="11" fillId="15" borderId="3" xfId="5" applyFont="1" applyFill="1" applyBorder="1" applyAlignment="1" applyProtection="1">
      <alignment horizontal="center" vertical="center" wrapText="1"/>
    </xf>
    <xf numFmtId="0" fontId="19" fillId="12" borderId="0" xfId="1" applyFont="1" applyFill="1" applyAlignment="1">
      <alignment horizontal="right" vertical="top"/>
    </xf>
    <xf numFmtId="44" fontId="11" fillId="2" borderId="2" xfId="5" applyFont="1" applyFill="1" applyBorder="1" applyAlignment="1" applyProtection="1">
      <alignment horizontal="center" vertical="center" wrapText="1"/>
    </xf>
    <xf numFmtId="44" fontId="11" fillId="2" borderId="3" xfId="5" applyFont="1" applyFill="1" applyBorder="1" applyAlignment="1" applyProtection="1">
      <alignment horizontal="center" vertical="center" wrapText="1"/>
    </xf>
    <xf numFmtId="0" fontId="21" fillId="11" borderId="5" xfId="1" applyFont="1" applyFill="1" applyBorder="1" applyAlignment="1" applyProtection="1">
      <alignment horizontal="left" vertical="top" wrapText="1"/>
      <protection locked="0"/>
    </xf>
    <xf numFmtId="44" fontId="11" fillId="15" borderId="7" xfId="5" applyFont="1" applyFill="1" applyBorder="1" applyAlignment="1" applyProtection="1">
      <alignment horizontal="center" vertical="center" wrapText="1"/>
    </xf>
    <xf numFmtId="44" fontId="11" fillId="15" borderId="0" xfId="5" applyFont="1" applyFill="1" applyBorder="1" applyAlignment="1" applyProtection="1">
      <alignment horizontal="center" vertical="center" wrapText="1"/>
    </xf>
    <xf numFmtId="44" fontId="11" fillId="15" borderId="1" xfId="5" applyFont="1" applyFill="1" applyBorder="1" applyAlignment="1" applyProtection="1">
      <alignment horizontal="center" vertical="center" wrapText="1"/>
    </xf>
    <xf numFmtId="44" fontId="11" fillId="15" borderId="8" xfId="5" applyFont="1" applyFill="1" applyBorder="1" applyAlignment="1" applyProtection="1">
      <alignment horizontal="center" vertical="center" wrapText="1"/>
    </xf>
    <xf numFmtId="44" fontId="11" fillId="2" borderId="2" xfId="5" applyFont="1" applyFill="1" applyBorder="1" applyAlignment="1" applyProtection="1">
      <alignment horizontal="center" vertical="center" wrapText="1"/>
      <protection locked="0"/>
    </xf>
    <xf numFmtId="44" fontId="11" fillId="2" borderId="3" xfId="5" applyFont="1" applyFill="1" applyBorder="1" applyAlignment="1" applyProtection="1">
      <alignment horizontal="center" vertical="center" wrapText="1"/>
      <protection locked="0"/>
    </xf>
    <xf numFmtId="0" fontId="10" fillId="0" borderId="7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1" fontId="10" fillId="0" borderId="0" xfId="1" applyNumberFormat="1" applyFont="1" applyFill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10" fillId="0" borderId="0" xfId="1" applyFont="1" applyFill="1" applyAlignment="1" applyProtection="1">
      <alignment vertical="top"/>
      <protection locked="0"/>
    </xf>
    <xf numFmtId="0" fontId="10" fillId="0" borderId="0" xfId="1" applyFont="1" applyFill="1" applyAlignment="1">
      <alignment vertical="top" wrapText="1"/>
    </xf>
    <xf numFmtId="1" fontId="10" fillId="4" borderId="0" xfId="4" applyNumberFormat="1" applyFont="1" applyFill="1" applyBorder="1" applyAlignment="1" applyProtection="1">
      <alignment horizontal="center" vertical="center"/>
      <protection locked="0"/>
    </xf>
    <xf numFmtId="1" fontId="10" fillId="0" borderId="0" xfId="4" applyNumberFormat="1" applyFont="1" applyFill="1" applyBorder="1" applyAlignment="1" applyProtection="1">
      <alignment horizontal="center" vertical="center"/>
      <protection locked="0"/>
    </xf>
    <xf numFmtId="1" fontId="10" fillId="0" borderId="0" xfId="4" applyNumberFormat="1" applyFont="1" applyBorder="1" applyAlignment="1" applyProtection="1">
      <alignment horizontal="center" vertical="center"/>
      <protection locked="0"/>
    </xf>
    <xf numFmtId="1" fontId="11" fillId="4" borderId="0" xfId="4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 applyAlignment="1" applyProtection="1">
      <alignment horizontal="center" vertical="center"/>
      <protection locked="0"/>
    </xf>
    <xf numFmtId="1" fontId="29" fillId="0" borderId="0" xfId="0" applyNumberFormat="1" applyFont="1" applyAlignment="1" applyProtection="1">
      <alignment horizontal="center" vertical="center"/>
      <protection locked="0"/>
    </xf>
    <xf numFmtId="0" fontId="33" fillId="8" borderId="0" xfId="1" applyFont="1" applyFill="1" applyAlignment="1">
      <alignment horizontal="left" vertical="center" wrapText="1"/>
    </xf>
    <xf numFmtId="0" fontId="24" fillId="0" borderId="0" xfId="0" applyFont="1" applyProtection="1">
      <protection hidden="1"/>
    </xf>
    <xf numFmtId="44" fontId="32" fillId="17" borderId="4" xfId="5" applyFont="1" applyFill="1" applyBorder="1" applyAlignment="1" applyProtection="1">
      <alignment horizontal="center" wrapText="1"/>
      <protection hidden="1"/>
    </xf>
    <xf numFmtId="44" fontId="32" fillId="17" borderId="5" xfId="5" applyFont="1" applyFill="1" applyBorder="1" applyAlignment="1" applyProtection="1">
      <alignment horizontal="center"/>
      <protection hidden="1"/>
    </xf>
    <xf numFmtId="44" fontId="32" fillId="17" borderId="6" xfId="5" applyFont="1" applyFill="1" applyBorder="1" applyAlignment="1" applyProtection="1">
      <alignment horizontal="center"/>
      <protection hidden="1"/>
    </xf>
    <xf numFmtId="44" fontId="32" fillId="17" borderId="9" xfId="5" applyFont="1" applyFill="1" applyBorder="1" applyAlignment="1" applyProtection="1">
      <alignment horizontal="center"/>
      <protection hidden="1"/>
    </xf>
    <xf numFmtId="44" fontId="32" fillId="17" borderId="10" xfId="5" applyFont="1" applyFill="1" applyBorder="1" applyAlignment="1" applyProtection="1">
      <alignment horizontal="center"/>
      <protection hidden="1"/>
    </xf>
    <xf numFmtId="44" fontId="32" fillId="17" borderId="11" xfId="5" applyFont="1" applyFill="1" applyBorder="1" applyAlignment="1" applyProtection="1">
      <alignment horizontal="center"/>
      <protection hidden="1"/>
    </xf>
    <xf numFmtId="0" fontId="28" fillId="11" borderId="17" xfId="0" applyFont="1" applyFill="1" applyBorder="1" applyAlignment="1" applyProtection="1">
      <alignment horizontal="right"/>
      <protection hidden="1"/>
    </xf>
    <xf numFmtId="44" fontId="25" fillId="16" borderId="17" xfId="5" applyFont="1" applyFill="1" applyBorder="1" applyProtection="1">
      <protection hidden="1"/>
    </xf>
    <xf numFmtId="44" fontId="25" fillId="0" borderId="17" xfId="5" applyFont="1" applyBorder="1" applyProtection="1">
      <protection hidden="1"/>
    </xf>
    <xf numFmtId="0" fontId="28" fillId="0" borderId="0" xfId="0" applyFont="1" applyAlignment="1" applyProtection="1">
      <alignment horizontal="right"/>
      <protection hidden="1"/>
    </xf>
    <xf numFmtId="44" fontId="25" fillId="0" borderId="0" xfId="5" applyFont="1" applyFill="1" applyBorder="1" applyProtection="1">
      <protection hidden="1"/>
    </xf>
    <xf numFmtId="44" fontId="24" fillId="0" borderId="0" xfId="5" applyFont="1" applyProtection="1">
      <protection hidden="1"/>
    </xf>
    <xf numFmtId="0" fontId="21" fillId="11" borderId="4" xfId="1" applyFont="1" applyFill="1" applyBorder="1" applyAlignment="1" applyProtection="1">
      <alignment horizontal="center" vertical="top" wrapText="1"/>
      <protection hidden="1"/>
    </xf>
    <xf numFmtId="0" fontId="11" fillId="2" borderId="12" xfId="1" applyFont="1" applyFill="1" applyBorder="1" applyAlignment="1" applyProtection="1">
      <alignment horizontal="center" vertical="center" wrapText="1"/>
      <protection hidden="1"/>
    </xf>
    <xf numFmtId="43" fontId="11" fillId="2" borderId="12" xfId="4" applyFont="1" applyFill="1" applyBorder="1" applyAlignment="1" applyProtection="1">
      <alignment horizontal="center" vertical="center" wrapText="1"/>
      <protection hidden="1"/>
    </xf>
    <xf numFmtId="0" fontId="11" fillId="3" borderId="7" xfId="1" applyFont="1" applyFill="1" applyBorder="1" applyAlignment="1" applyProtection="1">
      <alignment horizontal="center" vertical="top" wrapText="1"/>
      <protection hidden="1"/>
    </xf>
    <xf numFmtId="0" fontId="10" fillId="9" borderId="7" xfId="1" applyFont="1" applyFill="1" applyBorder="1" applyAlignment="1" applyProtection="1">
      <alignment vertical="top"/>
      <protection hidden="1"/>
    </xf>
    <xf numFmtId="44" fontId="23" fillId="9" borderId="0" xfId="5" applyFont="1" applyFill="1" applyBorder="1" applyAlignment="1" applyProtection="1">
      <alignment horizontal="center" vertical="center"/>
      <protection hidden="1"/>
    </xf>
    <xf numFmtId="44" fontId="23" fillId="9" borderId="8" xfId="5" applyFont="1" applyFill="1" applyBorder="1" applyAlignment="1" applyProtection="1">
      <alignment horizontal="center" vertical="center"/>
      <protection hidden="1"/>
    </xf>
    <xf numFmtId="0" fontId="19" fillId="12" borderId="7" xfId="1" applyFont="1" applyFill="1" applyBorder="1" applyAlignment="1" applyProtection="1">
      <alignment vertical="top"/>
      <protection hidden="1"/>
    </xf>
    <xf numFmtId="9" fontId="19" fillId="12" borderId="0" xfId="6" applyFont="1" applyFill="1" applyBorder="1" applyAlignment="1" applyProtection="1">
      <alignment vertical="top"/>
      <protection hidden="1"/>
    </xf>
    <xf numFmtId="9" fontId="19" fillId="12" borderId="8" xfId="6" applyFont="1" applyFill="1" applyBorder="1" applyAlignment="1" applyProtection="1">
      <alignment vertical="top"/>
      <protection hidden="1"/>
    </xf>
    <xf numFmtId="0" fontId="11" fillId="14" borderId="7" xfId="1" applyFont="1" applyFill="1" applyBorder="1" applyAlignment="1" applyProtection="1">
      <alignment horizontal="right" vertical="top"/>
      <protection hidden="1"/>
    </xf>
    <xf numFmtId="44" fontId="10" fillId="14" borderId="0" xfId="5" applyFont="1" applyFill="1" applyBorder="1" applyAlignment="1" applyProtection="1">
      <alignment horizontal="center" vertical="center"/>
      <protection hidden="1"/>
    </xf>
    <xf numFmtId="44" fontId="10" fillId="14" borderId="8" xfId="5" applyFont="1" applyFill="1" applyBorder="1" applyAlignment="1" applyProtection="1">
      <alignment horizontal="center" vertical="center"/>
      <protection hidden="1"/>
    </xf>
    <xf numFmtId="9" fontId="19" fillId="12" borderId="0" xfId="5" applyNumberFormat="1" applyFont="1" applyFill="1" applyBorder="1" applyAlignment="1" applyProtection="1">
      <alignment vertical="top"/>
      <protection hidden="1"/>
    </xf>
    <xf numFmtId="9" fontId="19" fillId="12" borderId="8" xfId="5" applyNumberFormat="1" applyFont="1" applyFill="1" applyBorder="1" applyAlignment="1" applyProtection="1">
      <alignment vertical="top"/>
      <protection hidden="1"/>
    </xf>
    <xf numFmtId="44" fontId="19" fillId="12" borderId="0" xfId="5" applyFont="1" applyFill="1" applyBorder="1" applyAlignment="1" applyProtection="1">
      <alignment vertical="top"/>
      <protection hidden="1"/>
    </xf>
    <xf numFmtId="44" fontId="19" fillId="12" borderId="8" xfId="5" applyFont="1" applyFill="1" applyBorder="1" applyAlignment="1" applyProtection="1">
      <alignment vertical="top"/>
      <protection hidden="1"/>
    </xf>
    <xf numFmtId="44" fontId="19" fillId="12" borderId="0" xfId="5" applyFont="1" applyFill="1" applyBorder="1" applyAlignment="1" applyProtection="1">
      <alignment vertical="top"/>
      <protection hidden="1"/>
    </xf>
    <xf numFmtId="44" fontId="19" fillId="12" borderId="8" xfId="5" applyFont="1" applyFill="1" applyBorder="1" applyAlignment="1" applyProtection="1">
      <alignment vertical="top"/>
      <protection hidden="1"/>
    </xf>
    <xf numFmtId="44" fontId="10" fillId="18" borderId="0" xfId="5" applyFont="1" applyFill="1" applyBorder="1" applyAlignment="1" applyProtection="1">
      <alignment horizontal="center" vertical="center"/>
      <protection hidden="1"/>
    </xf>
    <xf numFmtId="0" fontId="11" fillId="14" borderId="9" xfId="1" applyFont="1" applyFill="1" applyBorder="1" applyAlignment="1" applyProtection="1">
      <alignment horizontal="right" vertical="top"/>
      <protection hidden="1"/>
    </xf>
    <xf numFmtId="44" fontId="10" fillId="14" borderId="10" xfId="5" applyFont="1" applyFill="1" applyBorder="1" applyAlignment="1" applyProtection="1">
      <alignment horizontal="center" vertical="center"/>
      <protection hidden="1"/>
    </xf>
    <xf numFmtId="44" fontId="10" fillId="14" borderId="11" xfId="5" applyFont="1" applyFill="1" applyBorder="1" applyAlignment="1" applyProtection="1">
      <alignment horizontal="center" vertical="center"/>
      <protection hidden="1"/>
    </xf>
  </cellXfs>
  <cellStyles count="7">
    <cellStyle name="Comma" xfId="4" builtinId="3"/>
    <cellStyle name="Currency" xfId="5" builtinId="4"/>
    <cellStyle name="Currency 2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Percent" xfId="6" builtinId="5"/>
  </cellStyles>
  <dxfs count="0"/>
  <tableStyles count="0" defaultTableStyle="TableStyleMedium2" defaultPivotStyle="PivotStyleLight16"/>
  <colors>
    <mruColors>
      <color rgb="FF0062AC"/>
      <color rgb="FFF2F2F2"/>
      <color rgb="FF45ABA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H102"/>
  <sheetViews>
    <sheetView showGridLines="0" tabSelected="1" zoomScale="70" zoomScaleNormal="70" zoomScalePageLayoutView="90" workbookViewId="0">
      <selection activeCell="H23" sqref="H23"/>
    </sheetView>
  </sheetViews>
  <sheetFormatPr defaultColWidth="9" defaultRowHeight="12.5" x14ac:dyDescent="0.35"/>
  <cols>
    <col min="1" max="1" width="5.36328125" style="12" customWidth="1"/>
    <col min="2" max="2" width="5.6328125" style="12" customWidth="1"/>
    <col min="3" max="3" width="6.6328125" style="13" customWidth="1"/>
    <col min="4" max="4" width="24.6328125" style="14" customWidth="1"/>
    <col min="5" max="5" width="98.6328125" style="15" bestFit="1" customWidth="1"/>
    <col min="6" max="6" width="16.36328125" style="16" customWidth="1"/>
    <col min="7" max="7" width="22.36328125" style="15" customWidth="1"/>
    <col min="8" max="8" width="35.6328125" style="17" customWidth="1"/>
    <col min="9" max="16384" width="9" style="12"/>
  </cols>
  <sheetData>
    <row r="1" spans="2:8" ht="9" customHeight="1" thickBot="1" x14ac:dyDescent="0.4"/>
    <row r="2" spans="2:8" ht="13" hidden="1" thickBot="1" x14ac:dyDescent="0.4"/>
    <row r="3" spans="2:8" ht="20" x14ac:dyDescent="0.35">
      <c r="B3" s="340" t="s">
        <v>134</v>
      </c>
      <c r="C3" s="341"/>
      <c r="D3" s="341"/>
      <c r="E3" s="341"/>
      <c r="F3" s="342"/>
    </row>
    <row r="4" spans="2:8" ht="20.5" thickBot="1" x14ac:dyDescent="0.4">
      <c r="B4" s="346" t="s">
        <v>135</v>
      </c>
      <c r="C4" s="347"/>
      <c r="D4" s="347"/>
      <c r="E4" s="347"/>
      <c r="F4" s="348"/>
    </row>
    <row r="5" spans="2:8" ht="4.1500000000000004" customHeight="1" thickBot="1" x14ac:dyDescent="0.4">
      <c r="B5" s="253"/>
      <c r="C5" s="254"/>
      <c r="D5" s="255"/>
      <c r="E5" s="256"/>
      <c r="F5" s="257"/>
    </row>
    <row r="6" spans="2:8" ht="20" customHeight="1" thickBot="1" x14ac:dyDescent="0.4">
      <c r="B6" s="337" t="s">
        <v>0</v>
      </c>
      <c r="C6" s="338"/>
      <c r="D6" s="338"/>
      <c r="E6" s="338"/>
      <c r="F6" s="339"/>
    </row>
    <row r="7" spans="2:8" ht="9" hidden="1" customHeight="1" thickBot="1" x14ac:dyDescent="0.4">
      <c r="B7" s="216"/>
      <c r="C7" s="258"/>
      <c r="F7" s="259"/>
    </row>
    <row r="8" spans="2:8" ht="14" x14ac:dyDescent="0.35">
      <c r="B8" s="18"/>
      <c r="C8" s="19"/>
      <c r="D8" s="19"/>
      <c r="E8" s="19"/>
      <c r="F8" s="20"/>
    </row>
    <row r="9" spans="2:8" ht="20" x14ac:dyDescent="0.35">
      <c r="B9" s="21" t="s">
        <v>272</v>
      </c>
      <c r="C9" s="260"/>
      <c r="D9" s="260"/>
      <c r="E9" s="260"/>
      <c r="F9" s="22"/>
      <c r="G9" s="17"/>
      <c r="H9" s="12"/>
    </row>
    <row r="10" spans="2:8" ht="14" x14ac:dyDescent="0.35">
      <c r="B10" s="23"/>
      <c r="C10" s="261"/>
      <c r="D10" s="262"/>
      <c r="E10" s="263"/>
      <c r="F10" s="24"/>
    </row>
    <row r="11" spans="2:8" ht="14" x14ac:dyDescent="0.35">
      <c r="B11" s="23"/>
      <c r="C11" s="261"/>
      <c r="D11" s="262" t="s">
        <v>1</v>
      </c>
      <c r="E11" s="263" t="s">
        <v>2</v>
      </c>
      <c r="F11" s="24"/>
    </row>
    <row r="12" spans="2:8" ht="14" x14ac:dyDescent="0.35">
      <c r="B12" s="23"/>
      <c r="C12" s="261"/>
      <c r="D12" s="262"/>
      <c r="E12" s="263" t="s">
        <v>3</v>
      </c>
      <c r="F12" s="24"/>
    </row>
    <row r="13" spans="2:8" ht="14" x14ac:dyDescent="0.35">
      <c r="B13" s="23"/>
      <c r="C13" s="261"/>
      <c r="D13" s="262" t="s">
        <v>4</v>
      </c>
      <c r="E13" s="263" t="s">
        <v>5</v>
      </c>
      <c r="F13" s="24"/>
    </row>
    <row r="14" spans="2:8" ht="14" x14ac:dyDescent="0.35">
      <c r="B14" s="23"/>
      <c r="C14" s="261"/>
      <c r="D14" s="262"/>
      <c r="E14" s="263" t="s">
        <v>6</v>
      </c>
      <c r="F14" s="24"/>
    </row>
    <row r="15" spans="2:8" ht="14" x14ac:dyDescent="0.35">
      <c r="B15" s="23"/>
      <c r="C15" s="261"/>
      <c r="D15" s="262" t="s">
        <v>7</v>
      </c>
      <c r="E15" s="263" t="s">
        <v>8</v>
      </c>
      <c r="F15" s="24"/>
    </row>
    <row r="16" spans="2:8" ht="14" x14ac:dyDescent="0.35">
      <c r="B16" s="23"/>
      <c r="C16" s="261"/>
      <c r="D16" s="262" t="s">
        <v>9</v>
      </c>
      <c r="E16" s="263" t="s">
        <v>10</v>
      </c>
      <c r="F16" s="24"/>
    </row>
    <row r="17" spans="2:6" ht="14" x14ac:dyDescent="0.35">
      <c r="B17" s="23"/>
      <c r="C17" s="261"/>
      <c r="D17" s="262" t="s">
        <v>11</v>
      </c>
      <c r="E17" s="263" t="s">
        <v>12</v>
      </c>
      <c r="F17" s="24"/>
    </row>
    <row r="18" spans="2:6" ht="14" x14ac:dyDescent="0.35">
      <c r="B18" s="23"/>
      <c r="C18" s="261"/>
      <c r="D18" s="262" t="s">
        <v>13</v>
      </c>
      <c r="E18" s="263" t="s">
        <v>14</v>
      </c>
      <c r="F18" s="24"/>
    </row>
    <row r="19" spans="2:6" ht="14" x14ac:dyDescent="0.35">
      <c r="B19" s="23"/>
      <c r="C19" s="261"/>
      <c r="D19" s="262" t="s">
        <v>15</v>
      </c>
      <c r="E19" s="263" t="s">
        <v>16</v>
      </c>
      <c r="F19" s="24"/>
    </row>
    <row r="20" spans="2:6" ht="14.5" thickBot="1" x14ac:dyDescent="0.4">
      <c r="B20" s="23"/>
      <c r="C20" s="261"/>
      <c r="D20" s="262"/>
      <c r="E20" s="263"/>
      <c r="F20" s="24"/>
    </row>
    <row r="21" spans="2:6" ht="14" x14ac:dyDescent="0.35">
      <c r="B21" s="18"/>
      <c r="C21" s="19"/>
      <c r="D21" s="19"/>
      <c r="E21" s="19"/>
      <c r="F21" s="20"/>
    </row>
    <row r="22" spans="2:6" ht="20" x14ac:dyDescent="0.35">
      <c r="B22" s="343" t="s">
        <v>283</v>
      </c>
      <c r="C22" s="344"/>
      <c r="D22" s="344"/>
      <c r="E22" s="344"/>
      <c r="F22" s="345"/>
    </row>
    <row r="23" spans="2:6" ht="45" customHeight="1" x14ac:dyDescent="0.35">
      <c r="B23" s="23"/>
      <c r="C23" s="261"/>
      <c r="D23" s="387" t="s">
        <v>284</v>
      </c>
      <c r="E23" s="387"/>
      <c r="F23" s="24"/>
    </row>
    <row r="24" spans="2:6" ht="14" x14ac:dyDescent="0.35">
      <c r="B24" s="23"/>
      <c r="C24" s="261"/>
      <c r="D24" s="263"/>
      <c r="E24" s="263"/>
      <c r="F24" s="24"/>
    </row>
    <row r="25" spans="2:6" ht="14" x14ac:dyDescent="0.35">
      <c r="B25" s="23"/>
      <c r="C25" s="261" t="str">
        <f>'Summary 5-Year'!B12</f>
        <v>Performance and Payment Bonds</v>
      </c>
      <c r="D25" s="262"/>
      <c r="E25" s="263"/>
      <c r="F25" s="24"/>
    </row>
    <row r="26" spans="2:6" ht="14" x14ac:dyDescent="0.35">
      <c r="B26" s="23"/>
      <c r="C26" s="261"/>
      <c r="D26" s="263" t="s">
        <v>268</v>
      </c>
      <c r="E26" s="263"/>
      <c r="F26" s="24"/>
    </row>
    <row r="27" spans="2:6" ht="14" x14ac:dyDescent="0.35">
      <c r="B27" s="23"/>
      <c r="C27" s="261"/>
      <c r="D27" s="262"/>
      <c r="E27" s="263"/>
      <c r="F27" s="24"/>
    </row>
    <row r="28" spans="2:6" ht="14" x14ac:dyDescent="0.35">
      <c r="B28" s="23"/>
      <c r="C28" s="261" t="str">
        <f ca="1">'Summary 5-Year'!B14</f>
        <v>AMI Technology Equipment</v>
      </c>
      <c r="D28" s="262"/>
      <c r="E28" s="263"/>
      <c r="F28" s="24"/>
    </row>
    <row r="29" spans="2:6" ht="14" x14ac:dyDescent="0.35">
      <c r="B29" s="23"/>
      <c r="C29" s="261"/>
      <c r="D29" s="263" t="s">
        <v>17</v>
      </c>
      <c r="E29" s="263"/>
      <c r="F29" s="24"/>
    </row>
    <row r="30" spans="2:6" ht="14" x14ac:dyDescent="0.35">
      <c r="B30" s="23"/>
      <c r="C30" s="261"/>
      <c r="D30" s="262"/>
      <c r="E30" s="263"/>
      <c r="F30" s="24"/>
    </row>
    <row r="31" spans="2:6" ht="14" x14ac:dyDescent="0.35">
      <c r="B31" s="23"/>
      <c r="C31" s="261" t="str">
        <f ca="1">'Summary 5-Year'!B18</f>
        <v>AMI Technology Services</v>
      </c>
      <c r="D31" s="262"/>
      <c r="E31" s="263"/>
      <c r="F31" s="24"/>
    </row>
    <row r="32" spans="2:6" ht="14" x14ac:dyDescent="0.35">
      <c r="B32" s="23"/>
      <c r="C32" s="261"/>
      <c r="D32" s="263" t="str">
        <f ca="1">"Enter ALL costs related to implementing the "&amp;C28</f>
        <v>Enter ALL costs related to implementing the AMI Technology Equipment</v>
      </c>
      <c r="E32" s="263"/>
      <c r="F32" s="24"/>
    </row>
    <row r="33" spans="2:6" ht="14" x14ac:dyDescent="0.35">
      <c r="B33" s="23"/>
      <c r="C33" s="261"/>
      <c r="D33" s="262"/>
      <c r="E33" s="263"/>
      <c r="F33" s="24"/>
    </row>
    <row r="34" spans="2:6" ht="14" x14ac:dyDescent="0.35">
      <c r="B34" s="23"/>
      <c r="C34" s="261" t="str">
        <f ca="1">'Summary 5-Year'!B20</f>
        <v>AMI Technology Annual</v>
      </c>
      <c r="D34" s="262"/>
      <c r="E34" s="263"/>
      <c r="F34" s="24"/>
    </row>
    <row r="35" spans="2:6" ht="14" x14ac:dyDescent="0.35">
      <c r="B35" s="23"/>
      <c r="C35" s="261"/>
      <c r="D35" s="263" t="str">
        <f ca="1">"Enter ALL annual costs related to running the "&amp;C28&amp;" (Do not include the Network Managed Services Costs)"</f>
        <v>Enter ALL annual costs related to running the AMI Technology Equipment (Do not include the Network Managed Services Costs)</v>
      </c>
      <c r="E35" s="263"/>
      <c r="F35" s="24"/>
    </row>
    <row r="36" spans="2:6" ht="14" x14ac:dyDescent="0.35">
      <c r="B36" s="23"/>
      <c r="C36" s="261"/>
      <c r="D36" s="262"/>
      <c r="E36" s="263"/>
      <c r="F36" s="24"/>
    </row>
    <row r="37" spans="2:6" ht="14" x14ac:dyDescent="0.35">
      <c r="B37" s="23"/>
      <c r="C37" s="261" t="str">
        <f ca="1">'Summary 5-Year'!B22</f>
        <v>Application Technology</v>
      </c>
      <c r="D37" s="262"/>
      <c r="E37" s="263"/>
      <c r="F37" s="24"/>
    </row>
    <row r="38" spans="2:6" ht="14" x14ac:dyDescent="0.35">
      <c r="B38" s="23"/>
      <c r="C38" s="261"/>
      <c r="D38" s="263" t="s">
        <v>18</v>
      </c>
      <c r="E38" s="263"/>
      <c r="F38" s="24"/>
    </row>
    <row r="39" spans="2:6" ht="14" x14ac:dyDescent="0.35">
      <c r="B39" s="23"/>
      <c r="C39" s="261"/>
      <c r="D39" s="263"/>
      <c r="E39" s="263"/>
      <c r="F39" s="24"/>
    </row>
    <row r="40" spans="2:6" ht="14" x14ac:dyDescent="0.35">
      <c r="B40" s="23"/>
      <c r="C40" s="261" t="str">
        <f ca="1">'Summary 5-Year'!B29</f>
        <v>Application Technology Annual</v>
      </c>
      <c r="D40" s="262"/>
      <c r="E40" s="263"/>
      <c r="F40" s="24"/>
    </row>
    <row r="41" spans="2:6" ht="14" x14ac:dyDescent="0.35">
      <c r="B41" s="23"/>
      <c r="C41" s="261"/>
      <c r="D41" s="263" t="str">
        <f>"Enter ALL annual costs related to running the Application Technoogy"</f>
        <v>Enter ALL annual costs related to running the Application Technoogy</v>
      </c>
      <c r="E41" s="263"/>
      <c r="F41" s="24"/>
    </row>
    <row r="42" spans="2:6" ht="14" x14ac:dyDescent="0.35">
      <c r="B42" s="23"/>
      <c r="C42" s="261"/>
      <c r="D42" s="263"/>
      <c r="E42" s="263"/>
      <c r="F42" s="24"/>
    </row>
    <row r="43" spans="2:6" ht="14" x14ac:dyDescent="0.35">
      <c r="B43" s="23"/>
      <c r="C43" s="261" t="str">
        <f ca="1">'Summary 5-Year'!B33</f>
        <v>Electric AMI Meters</v>
      </c>
      <c r="D43" s="262"/>
      <c r="E43" s="263"/>
      <c r="F43" s="24"/>
    </row>
    <row r="44" spans="2:6" ht="14" x14ac:dyDescent="0.35">
      <c r="B44" s="23"/>
      <c r="C44" s="261"/>
      <c r="D44" s="263" t="s">
        <v>19</v>
      </c>
      <c r="E44" s="263"/>
      <c r="F44" s="24"/>
    </row>
    <row r="45" spans="2:6" ht="14" x14ac:dyDescent="0.35">
      <c r="B45" s="23"/>
      <c r="C45" s="261"/>
      <c r="D45" s="262"/>
      <c r="E45" s="263"/>
      <c r="F45" s="24"/>
    </row>
    <row r="46" spans="2:6" ht="14" x14ac:dyDescent="0.35">
      <c r="B46" s="23"/>
      <c r="C46" s="261" t="str">
        <f ca="1">'Summary 5-Year'!B36</f>
        <v>Gas Endpoints</v>
      </c>
      <c r="D46" s="262"/>
      <c r="E46" s="263"/>
      <c r="F46" s="24"/>
    </row>
    <row r="47" spans="2:6" ht="14" x14ac:dyDescent="0.35">
      <c r="B47" s="23"/>
      <c r="C47" s="261"/>
      <c r="D47" s="263" t="s">
        <v>136</v>
      </c>
      <c r="E47" s="263"/>
      <c r="F47" s="24"/>
    </row>
    <row r="48" spans="2:6" ht="14" x14ac:dyDescent="0.35">
      <c r="B48" s="23"/>
      <c r="C48" s="261"/>
      <c r="D48" s="262"/>
      <c r="E48" s="263"/>
      <c r="F48" s="24"/>
    </row>
    <row r="49" spans="2:6" ht="14" x14ac:dyDescent="0.35">
      <c r="B49" s="23"/>
      <c r="C49" s="261" t="str">
        <f ca="1">'Summary 5-Year'!B39</f>
        <v>Water Endpoints</v>
      </c>
      <c r="D49" s="262"/>
      <c r="E49" s="263"/>
      <c r="F49" s="24"/>
    </row>
    <row r="50" spans="2:6" ht="14" x14ac:dyDescent="0.35">
      <c r="B50" s="23"/>
      <c r="C50" s="261"/>
      <c r="D50" s="263" t="s">
        <v>137</v>
      </c>
      <c r="E50" s="263"/>
      <c r="F50" s="24"/>
    </row>
    <row r="51" spans="2:6" ht="14" x14ac:dyDescent="0.35">
      <c r="B51" s="23"/>
      <c r="C51" s="261"/>
      <c r="D51" s="262"/>
      <c r="E51" s="263"/>
      <c r="F51" s="24"/>
    </row>
    <row r="52" spans="2:6" ht="14" x14ac:dyDescent="0.35">
      <c r="B52" s="23"/>
      <c r="C52" s="261" t="str">
        <f ca="1">'Summary 5-Year'!B42</f>
        <v>Electric Installation</v>
      </c>
      <c r="D52" s="262"/>
      <c r="E52" s="263"/>
      <c r="F52" s="24"/>
    </row>
    <row r="53" spans="2:6" ht="14" x14ac:dyDescent="0.35">
      <c r="B53" s="23"/>
      <c r="C53" s="261"/>
      <c r="D53" s="263" t="s">
        <v>20</v>
      </c>
      <c r="E53" s="263"/>
      <c r="F53" s="24"/>
    </row>
    <row r="54" spans="2:6" ht="14" x14ac:dyDescent="0.35">
      <c r="B54" s="23"/>
      <c r="C54" s="261"/>
      <c r="D54" s="262"/>
      <c r="E54" s="263"/>
      <c r="F54" s="24"/>
    </row>
    <row r="55" spans="2:6" ht="14" x14ac:dyDescent="0.35">
      <c r="B55" s="23"/>
      <c r="C55" s="261" t="str">
        <f ca="1">'Summary 5-Year'!B48</f>
        <v>Gas  Installation</v>
      </c>
      <c r="D55" s="262"/>
      <c r="E55" s="263"/>
      <c r="F55" s="24"/>
    </row>
    <row r="56" spans="2:6" ht="14" x14ac:dyDescent="0.35">
      <c r="B56" s="23"/>
      <c r="C56" s="261"/>
      <c r="D56" s="263" t="s">
        <v>138</v>
      </c>
      <c r="E56" s="263"/>
      <c r="F56" s="24"/>
    </row>
    <row r="57" spans="2:6" ht="14" x14ac:dyDescent="0.35">
      <c r="B57" s="23"/>
      <c r="C57" s="261"/>
      <c r="D57" s="262"/>
      <c r="E57" s="263"/>
      <c r="F57" s="24"/>
    </row>
    <row r="58" spans="2:6" ht="14" x14ac:dyDescent="0.35">
      <c r="B58" s="23"/>
      <c r="C58" s="261" t="str">
        <f ca="1">'Summary 5-Year'!B52</f>
        <v>Water Installation</v>
      </c>
      <c r="D58" s="262"/>
      <c r="E58" s="263"/>
      <c r="F58" s="24"/>
    </row>
    <row r="59" spans="2:6" ht="14" x14ac:dyDescent="0.35">
      <c r="B59" s="23"/>
      <c r="C59" s="261"/>
      <c r="D59" s="263" t="s">
        <v>139</v>
      </c>
      <c r="E59" s="263"/>
      <c r="F59" s="24"/>
    </row>
    <row r="60" spans="2:6" ht="14" x14ac:dyDescent="0.35">
      <c r="B60" s="23"/>
      <c r="C60" s="261"/>
      <c r="D60" s="262"/>
      <c r="E60" s="263"/>
      <c r="F60" s="24"/>
    </row>
    <row r="61" spans="2:6" ht="14" x14ac:dyDescent="0.35">
      <c r="B61" s="23"/>
      <c r="C61" s="261" t="str">
        <f ca="1">'Summary 5-Year'!B56</f>
        <v>Network Managed Services</v>
      </c>
      <c r="D61" s="262"/>
      <c r="E61" s="263"/>
      <c r="F61" s="24"/>
    </row>
    <row r="62" spans="2:6" ht="14" x14ac:dyDescent="0.35">
      <c r="B62" s="23"/>
      <c r="C62" s="261"/>
      <c r="D62" s="263" t="s">
        <v>21</v>
      </c>
      <c r="E62" s="263"/>
      <c r="F62" s="24"/>
    </row>
    <row r="63" spans="2:6" ht="14" x14ac:dyDescent="0.35">
      <c r="B63" s="23"/>
      <c r="C63" s="261"/>
      <c r="D63" s="262"/>
      <c r="E63" s="263"/>
      <c r="F63" s="24"/>
    </row>
    <row r="64" spans="2:6" ht="14" x14ac:dyDescent="0.35">
      <c r="B64" s="23"/>
      <c r="C64" s="261" t="str">
        <f ca="1">'Summary 5-Year'!B59</f>
        <v>Additional Offerings</v>
      </c>
      <c r="D64" s="262"/>
      <c r="E64" s="263"/>
      <c r="F64" s="24"/>
    </row>
    <row r="65" spans="2:6" ht="14" x14ac:dyDescent="0.35">
      <c r="B65" s="23"/>
      <c r="C65" s="261"/>
      <c r="D65" s="263" t="s">
        <v>140</v>
      </c>
      <c r="E65" s="263"/>
      <c r="F65" s="24"/>
    </row>
    <row r="66" spans="2:6" ht="14" x14ac:dyDescent="0.35">
      <c r="B66" s="23"/>
      <c r="C66" s="261"/>
      <c r="D66" s="263" t="s">
        <v>22</v>
      </c>
      <c r="E66" s="263"/>
      <c r="F66" s="24"/>
    </row>
    <row r="67" spans="2:6" ht="14.5" thickBot="1" x14ac:dyDescent="0.4">
      <c r="B67" s="25"/>
      <c r="C67" s="26"/>
      <c r="D67" s="27"/>
      <c r="E67" s="28"/>
      <c r="F67" s="29"/>
    </row>
    <row r="71" spans="2:6" x14ac:dyDescent="0.35">
      <c r="C71" s="30"/>
    </row>
    <row r="72" spans="2:6" x14ac:dyDescent="0.35">
      <c r="C72" s="12"/>
    </row>
    <row r="73" spans="2:6" x14ac:dyDescent="0.35">
      <c r="C73" s="30"/>
    </row>
    <row r="74" spans="2:6" x14ac:dyDescent="0.35">
      <c r="C74" s="12"/>
    </row>
    <row r="75" spans="2:6" x14ac:dyDescent="0.35">
      <c r="C75" s="30"/>
    </row>
    <row r="76" spans="2:6" x14ac:dyDescent="0.35">
      <c r="C76" s="12"/>
    </row>
    <row r="77" spans="2:6" x14ac:dyDescent="0.35">
      <c r="C77" s="30"/>
    </row>
    <row r="79" spans="2:6" x14ac:dyDescent="0.35">
      <c r="C79" s="30"/>
    </row>
    <row r="80" spans="2:6" x14ac:dyDescent="0.35">
      <c r="C80" s="12"/>
    </row>
    <row r="81" spans="3:3" x14ac:dyDescent="0.35">
      <c r="C81" s="30"/>
    </row>
    <row r="83" spans="3:3" x14ac:dyDescent="0.35">
      <c r="C83" s="30"/>
    </row>
    <row r="84" spans="3:3" x14ac:dyDescent="0.35">
      <c r="C84" s="12"/>
    </row>
    <row r="85" spans="3:3" x14ac:dyDescent="0.35">
      <c r="C85" s="30"/>
    </row>
    <row r="86" spans="3:3" x14ac:dyDescent="0.35">
      <c r="C86" s="12"/>
    </row>
    <row r="87" spans="3:3" x14ac:dyDescent="0.35">
      <c r="C87" s="30"/>
    </row>
    <row r="88" spans="3:3" x14ac:dyDescent="0.35">
      <c r="C88" s="12"/>
    </row>
    <row r="89" spans="3:3" x14ac:dyDescent="0.35">
      <c r="C89" s="30"/>
    </row>
    <row r="90" spans="3:3" x14ac:dyDescent="0.35">
      <c r="C90" s="30"/>
    </row>
    <row r="91" spans="3:3" x14ac:dyDescent="0.35">
      <c r="C91" s="30"/>
    </row>
    <row r="92" spans="3:3" x14ac:dyDescent="0.35">
      <c r="C92" s="30"/>
    </row>
    <row r="93" spans="3:3" x14ac:dyDescent="0.35">
      <c r="C93" s="30"/>
    </row>
    <row r="94" spans="3:3" x14ac:dyDescent="0.35">
      <c r="C94" s="30"/>
    </row>
    <row r="95" spans="3:3" x14ac:dyDescent="0.35">
      <c r="C95" s="30"/>
    </row>
    <row r="96" spans="3:3" x14ac:dyDescent="0.35">
      <c r="C96" s="30"/>
    </row>
    <row r="97" spans="3:3" x14ac:dyDescent="0.35">
      <c r="C97" s="30"/>
    </row>
    <row r="98" spans="3:3" x14ac:dyDescent="0.35">
      <c r="C98" s="30"/>
    </row>
    <row r="99" spans="3:3" x14ac:dyDescent="0.35">
      <c r="C99" s="30"/>
    </row>
    <row r="100" spans="3:3" x14ac:dyDescent="0.35">
      <c r="C100" s="30"/>
    </row>
    <row r="101" spans="3:3" x14ac:dyDescent="0.35">
      <c r="C101" s="30"/>
    </row>
    <row r="102" spans="3:3" x14ac:dyDescent="0.35">
      <c r="C102" s="30"/>
    </row>
  </sheetData>
  <mergeCells count="5">
    <mergeCell ref="B6:F6"/>
    <mergeCell ref="B3:F3"/>
    <mergeCell ref="B22:F22"/>
    <mergeCell ref="B4:F4"/>
    <mergeCell ref="D23:E23"/>
  </mergeCells>
  <printOptions horizontalCentered="1"/>
  <pageMargins left="0.25" right="0.25" top="0.65" bottom="0.65" header="0.3" footer="0.3"/>
  <pageSetup scale="7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autoPageBreaks="0" fitToPage="1"/>
  </sheetPr>
  <dimension ref="A1:H30"/>
  <sheetViews>
    <sheetView zoomScale="70" zoomScaleNormal="70" zoomScalePageLayoutView="130" workbookViewId="0">
      <selection activeCell="G36" sqref="G36"/>
    </sheetView>
  </sheetViews>
  <sheetFormatPr defaultColWidth="9" defaultRowHeight="12.5" x14ac:dyDescent="0.35"/>
  <cols>
    <col min="1" max="1" width="12" style="12" customWidth="1"/>
    <col min="2" max="2" width="65" style="12" customWidth="1"/>
    <col min="3" max="3" width="17.08984375" style="74" customWidth="1"/>
    <col min="4" max="5" width="18" style="75" customWidth="1"/>
    <col min="6" max="6" width="16.81640625" style="76" customWidth="1"/>
    <col min="7" max="7" width="22.36328125" style="77" customWidth="1"/>
    <col min="8" max="8" width="35.6328125" style="17" customWidth="1"/>
    <col min="9" max="16384" width="9" style="12"/>
  </cols>
  <sheetData>
    <row r="1" spans="1:8" s="31" customFormat="1" ht="24" customHeight="1" thickBot="1" x14ac:dyDescent="0.4">
      <c r="A1" s="177"/>
      <c r="B1" s="234" t="str">
        <f ca="1">MID(CELL("filename",A1),FIND("]",CELL("filename",A1))+1,255)</f>
        <v>Electric AMI Meters</v>
      </c>
      <c r="C1" s="198"/>
      <c r="D1" s="234"/>
      <c r="E1" s="234"/>
      <c r="F1" s="199"/>
      <c r="G1" s="199"/>
      <c r="H1" s="200"/>
    </row>
    <row r="2" spans="1:8" s="31" customFormat="1" ht="34.5" customHeight="1" thickBot="1" x14ac:dyDescent="0.4">
      <c r="A2" s="40" t="s">
        <v>25</v>
      </c>
      <c r="B2" s="32" t="s">
        <v>23</v>
      </c>
      <c r="C2" s="41" t="s">
        <v>26</v>
      </c>
      <c r="D2" s="42" t="s">
        <v>27</v>
      </c>
      <c r="E2" s="42" t="s">
        <v>28</v>
      </c>
      <c r="F2" s="43" t="s">
        <v>29</v>
      </c>
      <c r="G2" s="33" t="s">
        <v>24</v>
      </c>
      <c r="H2" s="44" t="s">
        <v>30</v>
      </c>
    </row>
    <row r="3" spans="1:8" s="31" customFormat="1" ht="6" customHeight="1" x14ac:dyDescent="0.35">
      <c r="A3" s="180"/>
      <c r="B3" s="34"/>
      <c r="C3" s="45"/>
      <c r="D3" s="46"/>
      <c r="E3" s="46"/>
      <c r="F3" s="47"/>
      <c r="G3" s="35"/>
      <c r="H3" s="295"/>
    </row>
    <row r="4" spans="1:8" s="31" customFormat="1" ht="4.5" customHeight="1" x14ac:dyDescent="0.35">
      <c r="A4" s="182"/>
      <c r="B4" s="238"/>
      <c r="C4" s="49"/>
      <c r="D4" s="296"/>
      <c r="E4" s="296"/>
      <c r="F4" s="50"/>
      <c r="G4" s="36"/>
      <c r="H4" s="208"/>
    </row>
    <row r="5" spans="1:8" s="31" customFormat="1" ht="14" x14ac:dyDescent="0.35">
      <c r="A5" s="184" t="s">
        <v>168</v>
      </c>
      <c r="B5" s="128"/>
      <c r="C5" s="134"/>
      <c r="D5" s="135"/>
      <c r="E5" s="135"/>
      <c r="F5" s="136"/>
      <c r="G5" s="137"/>
      <c r="H5" s="209"/>
    </row>
    <row r="6" spans="1:8" s="31" customFormat="1" x14ac:dyDescent="0.35">
      <c r="A6" s="216"/>
      <c r="B6" s="221"/>
      <c r="C6" s="66"/>
      <c r="D6" s="297"/>
      <c r="E6" s="297"/>
      <c r="F6" s="53"/>
      <c r="G6" s="67"/>
      <c r="H6" s="212"/>
    </row>
    <row r="7" spans="1:8" s="31" customFormat="1" x14ac:dyDescent="0.35">
      <c r="A7" s="216"/>
      <c r="B7" s="222" t="s">
        <v>160</v>
      </c>
      <c r="C7" s="92"/>
      <c r="D7" s="93"/>
      <c r="E7" s="93"/>
      <c r="F7" s="94"/>
      <c r="G7" s="58"/>
      <c r="H7" s="318"/>
    </row>
    <row r="8" spans="1:8" s="379" customFormat="1" x14ac:dyDescent="0.35">
      <c r="A8" s="375" t="s">
        <v>89</v>
      </c>
      <c r="B8" s="376" t="s">
        <v>91</v>
      </c>
      <c r="C8" s="385">
        <v>67218</v>
      </c>
      <c r="D8" s="377"/>
      <c r="E8" s="377"/>
      <c r="F8" s="53">
        <v>0</v>
      </c>
      <c r="G8" s="54">
        <f t="shared" ref="G8:G17" si="0">F8*C8</f>
        <v>0</v>
      </c>
      <c r="H8" s="378"/>
    </row>
    <row r="9" spans="1:8" s="379" customFormat="1" x14ac:dyDescent="0.35">
      <c r="A9" s="375" t="str">
        <f>LEFT(A8,SEARCH("-",A8))&amp;RIGHT(A8,LEN(A8)-SEARCH("-",A8))+1</f>
        <v>Electric-2</v>
      </c>
      <c r="B9" s="376" t="s">
        <v>92</v>
      </c>
      <c r="C9" s="385">
        <v>1851</v>
      </c>
      <c r="D9" s="377"/>
      <c r="E9" s="377"/>
      <c r="F9" s="53">
        <v>0</v>
      </c>
      <c r="G9" s="54">
        <f t="shared" si="0"/>
        <v>0</v>
      </c>
      <c r="H9" s="378"/>
    </row>
    <row r="10" spans="1:8" s="379" customFormat="1" x14ac:dyDescent="0.35">
      <c r="A10" s="375" t="str">
        <f t="shared" ref="A10:A25" si="1">LEFT(A9,SEARCH("-",A9))&amp;RIGHT(A9,LEN(A9)-SEARCH("-",A9))+1</f>
        <v>Electric-3</v>
      </c>
      <c r="B10" s="376" t="s">
        <v>164</v>
      </c>
      <c r="C10" s="385">
        <v>103</v>
      </c>
      <c r="D10" s="377"/>
      <c r="E10" s="377"/>
      <c r="F10" s="53">
        <v>0</v>
      </c>
      <c r="G10" s="54">
        <f t="shared" si="0"/>
        <v>0</v>
      </c>
      <c r="H10" s="378"/>
    </row>
    <row r="11" spans="1:8" s="379" customFormat="1" x14ac:dyDescent="0.35">
      <c r="A11" s="375" t="str">
        <f t="shared" si="1"/>
        <v>Electric-4</v>
      </c>
      <c r="B11" s="376" t="s">
        <v>163</v>
      </c>
      <c r="C11" s="385">
        <v>204</v>
      </c>
      <c r="D11" s="377"/>
      <c r="E11" s="377"/>
      <c r="F11" s="53">
        <v>0</v>
      </c>
      <c r="G11" s="54">
        <f t="shared" si="0"/>
        <v>0</v>
      </c>
      <c r="H11" s="378"/>
    </row>
    <row r="12" spans="1:8" s="379" customFormat="1" x14ac:dyDescent="0.35">
      <c r="A12" s="375" t="str">
        <f t="shared" si="1"/>
        <v>Electric-5</v>
      </c>
      <c r="B12" s="376" t="s">
        <v>161</v>
      </c>
      <c r="C12" s="385">
        <v>527</v>
      </c>
      <c r="D12" s="377"/>
      <c r="E12" s="377"/>
      <c r="F12" s="53">
        <v>0</v>
      </c>
      <c r="G12" s="54">
        <f t="shared" si="0"/>
        <v>0</v>
      </c>
      <c r="H12" s="378"/>
    </row>
    <row r="13" spans="1:8" s="379" customFormat="1" x14ac:dyDescent="0.35">
      <c r="A13" s="375" t="str">
        <f t="shared" si="1"/>
        <v>Electric-6</v>
      </c>
      <c r="B13" s="376" t="s">
        <v>93</v>
      </c>
      <c r="C13" s="385">
        <v>1606</v>
      </c>
      <c r="D13" s="377"/>
      <c r="E13" s="377"/>
      <c r="F13" s="53">
        <v>0</v>
      </c>
      <c r="G13" s="54">
        <f t="shared" si="0"/>
        <v>0</v>
      </c>
      <c r="H13" s="378"/>
    </row>
    <row r="14" spans="1:8" s="379" customFormat="1" x14ac:dyDescent="0.35">
      <c r="A14" s="375" t="str">
        <f t="shared" si="1"/>
        <v>Electric-7</v>
      </c>
      <c r="B14" s="376" t="s">
        <v>94</v>
      </c>
      <c r="C14" s="385">
        <v>1883</v>
      </c>
      <c r="D14" s="377"/>
      <c r="E14" s="377"/>
      <c r="F14" s="53">
        <v>0</v>
      </c>
      <c r="G14" s="54">
        <f t="shared" si="0"/>
        <v>0</v>
      </c>
      <c r="H14" s="378"/>
    </row>
    <row r="15" spans="1:8" s="379" customFormat="1" x14ac:dyDescent="0.35">
      <c r="A15" s="375" t="str">
        <f t="shared" si="1"/>
        <v>Electric-8</v>
      </c>
      <c r="B15" s="376" t="s">
        <v>162</v>
      </c>
      <c r="C15" s="385">
        <v>9</v>
      </c>
      <c r="D15" s="377"/>
      <c r="E15" s="377"/>
      <c r="F15" s="53">
        <v>0</v>
      </c>
      <c r="G15" s="54">
        <f t="shared" si="0"/>
        <v>0</v>
      </c>
      <c r="H15" s="378"/>
    </row>
    <row r="16" spans="1:8" s="31" customFormat="1" x14ac:dyDescent="0.35">
      <c r="A16" s="216" t="str">
        <f t="shared" si="1"/>
        <v>Electric-9</v>
      </c>
      <c r="B16" s="31" t="s">
        <v>39</v>
      </c>
      <c r="C16" s="157"/>
      <c r="D16" s="297"/>
      <c r="E16" s="297"/>
      <c r="F16" s="53">
        <v>0</v>
      </c>
      <c r="G16" s="62">
        <f t="shared" si="0"/>
        <v>0</v>
      </c>
      <c r="H16" s="212"/>
    </row>
    <row r="17" spans="1:8" s="31" customFormat="1" x14ac:dyDescent="0.35">
      <c r="A17" s="216" t="str">
        <f t="shared" si="1"/>
        <v>Electric-10</v>
      </c>
      <c r="B17" s="31" t="s">
        <v>39</v>
      </c>
      <c r="C17" s="157"/>
      <c r="D17" s="297"/>
      <c r="E17" s="297"/>
      <c r="F17" s="53">
        <v>0</v>
      </c>
      <c r="G17" s="62">
        <f t="shared" si="0"/>
        <v>0</v>
      </c>
      <c r="H17" s="212"/>
    </row>
    <row r="18" spans="1:8" s="31" customFormat="1" x14ac:dyDescent="0.35">
      <c r="A18" s="216" t="str">
        <f t="shared" si="1"/>
        <v>Electric-11</v>
      </c>
      <c r="B18" s="31" t="s">
        <v>39</v>
      </c>
      <c r="C18" s="157"/>
      <c r="D18" s="297"/>
      <c r="E18" s="297"/>
      <c r="F18" s="53">
        <v>0</v>
      </c>
      <c r="G18" s="62">
        <f>F18*C18</f>
        <v>0</v>
      </c>
      <c r="H18" s="212"/>
    </row>
    <row r="19" spans="1:8" s="31" customFormat="1" x14ac:dyDescent="0.35">
      <c r="A19" s="216"/>
      <c r="B19" s="219" t="s">
        <v>169</v>
      </c>
      <c r="C19" s="158">
        <f>SUM(C8:C18)</f>
        <v>73401</v>
      </c>
      <c r="D19" s="299"/>
      <c r="E19" s="299"/>
      <c r="F19" s="64"/>
      <c r="G19" s="65">
        <f>SUM(G8:G18)</f>
        <v>0</v>
      </c>
      <c r="H19" s="300"/>
    </row>
    <row r="20" spans="1:8" s="31" customFormat="1" x14ac:dyDescent="0.35">
      <c r="A20" s="216"/>
      <c r="B20" s="221"/>
      <c r="C20" s="66"/>
      <c r="D20" s="297"/>
      <c r="E20" s="297"/>
      <c r="F20" s="53"/>
      <c r="G20" s="67"/>
      <c r="H20" s="212"/>
    </row>
    <row r="21" spans="1:8" s="31" customFormat="1" ht="25" x14ac:dyDescent="0.35">
      <c r="A21" s="216"/>
      <c r="B21" s="222" t="s">
        <v>95</v>
      </c>
      <c r="C21" s="68"/>
      <c r="D21" s="298"/>
      <c r="E21" s="298"/>
      <c r="F21" s="57"/>
      <c r="G21" s="58"/>
      <c r="H21" s="215"/>
    </row>
    <row r="22" spans="1:8" s="31" customFormat="1" x14ac:dyDescent="0.35">
      <c r="A22" s="216" t="str">
        <f>LEFT(A18,SEARCH("-",A18))&amp;RIGHT(A18,LEN(A18)-SEARCH("-",A18))+1</f>
        <v>Electric-12</v>
      </c>
      <c r="B22" s="31" t="s">
        <v>133</v>
      </c>
      <c r="C22" s="60">
        <v>0</v>
      </c>
      <c r="D22" s="297"/>
      <c r="E22" s="297"/>
      <c r="F22" s="61">
        <v>0</v>
      </c>
      <c r="G22" s="62">
        <f>F22*C22</f>
        <v>0</v>
      </c>
      <c r="H22" s="212"/>
    </row>
    <row r="23" spans="1:8" s="31" customFormat="1" x14ac:dyDescent="0.35">
      <c r="A23" s="216" t="str">
        <f t="shared" si="1"/>
        <v>Electric-13</v>
      </c>
      <c r="B23" s="31" t="s">
        <v>39</v>
      </c>
      <c r="C23" s="60">
        <v>0</v>
      </c>
      <c r="D23" s="297"/>
      <c r="E23" s="297"/>
      <c r="F23" s="61">
        <v>0</v>
      </c>
      <c r="G23" s="62">
        <f>F23*C23</f>
        <v>0</v>
      </c>
      <c r="H23" s="212"/>
    </row>
    <row r="24" spans="1:8" s="31" customFormat="1" x14ac:dyDescent="0.35">
      <c r="A24" s="216" t="str">
        <f t="shared" si="1"/>
        <v>Electric-14</v>
      </c>
      <c r="B24" s="31" t="s">
        <v>39</v>
      </c>
      <c r="C24" s="60">
        <v>0</v>
      </c>
      <c r="D24" s="297"/>
      <c r="E24" s="297"/>
      <c r="F24" s="61">
        <v>0</v>
      </c>
      <c r="G24" s="62">
        <f>F24*C24</f>
        <v>0</v>
      </c>
      <c r="H24" s="212"/>
    </row>
    <row r="25" spans="1:8" s="31" customFormat="1" x14ac:dyDescent="0.35">
      <c r="A25" s="216" t="str">
        <f t="shared" si="1"/>
        <v>Electric-15</v>
      </c>
      <c r="B25" s="31" t="s">
        <v>39</v>
      </c>
      <c r="C25" s="60">
        <v>0</v>
      </c>
      <c r="D25" s="297"/>
      <c r="E25" s="297"/>
      <c r="F25" s="61">
        <v>0</v>
      </c>
      <c r="G25" s="62">
        <f>F25*C25</f>
        <v>0</v>
      </c>
      <c r="H25" s="212"/>
    </row>
    <row r="26" spans="1:8" s="31" customFormat="1" x14ac:dyDescent="0.35">
      <c r="A26" s="216"/>
      <c r="B26" s="219" t="s">
        <v>47</v>
      </c>
      <c r="C26" s="63">
        <f>SUM(C22:C25)</f>
        <v>0</v>
      </c>
      <c r="D26" s="299"/>
      <c r="E26" s="299"/>
      <c r="F26" s="64"/>
      <c r="G26" s="65">
        <f>SUM(G22:G25)</f>
        <v>0</v>
      </c>
      <c r="H26" s="300"/>
    </row>
    <row r="27" spans="1:8" s="31" customFormat="1" x14ac:dyDescent="0.35">
      <c r="A27" s="216"/>
      <c r="B27" s="12"/>
      <c r="C27" s="66"/>
      <c r="D27" s="297"/>
      <c r="E27" s="297"/>
      <c r="F27" s="53"/>
      <c r="G27" s="67"/>
      <c r="H27" s="212"/>
    </row>
    <row r="28" spans="1:8" s="31" customFormat="1" ht="14" x14ac:dyDescent="0.35">
      <c r="A28" s="320"/>
      <c r="B28" s="159" t="s">
        <v>167</v>
      </c>
      <c r="C28" s="134"/>
      <c r="D28" s="135"/>
      <c r="E28" s="135"/>
      <c r="F28" s="136"/>
      <c r="G28" s="142">
        <f>G19+G26</f>
        <v>0</v>
      </c>
      <c r="H28" s="209"/>
    </row>
    <row r="29" spans="1:8" s="31" customFormat="1" x14ac:dyDescent="0.35">
      <c r="A29" s="242"/>
      <c r="C29" s="60"/>
      <c r="D29" s="297"/>
      <c r="E29" s="297"/>
      <c r="F29" s="61"/>
      <c r="G29" s="246"/>
      <c r="H29" s="212"/>
    </row>
    <row r="30" spans="1:8" s="31" customFormat="1" ht="6" customHeight="1" thickBot="1" x14ac:dyDescent="0.4">
      <c r="A30" s="247"/>
      <c r="B30" s="248"/>
      <c r="C30" s="249"/>
      <c r="D30" s="301"/>
      <c r="E30" s="301"/>
      <c r="F30" s="250"/>
      <c r="G30" s="251"/>
      <c r="H30" s="252"/>
    </row>
  </sheetData>
  <printOptions horizontalCentered="1" gridLines="1"/>
  <pageMargins left="0.25" right="0.25" top="0.65" bottom="0.65" header="0.3" footer="0.3"/>
  <pageSetup scale="67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autoPageBreaks="0" fitToPage="1"/>
  </sheetPr>
  <dimension ref="A1:H42"/>
  <sheetViews>
    <sheetView zoomScale="70" zoomScaleNormal="70" zoomScalePageLayoutView="90" workbookViewId="0">
      <selection activeCell="M28" sqref="M28"/>
    </sheetView>
  </sheetViews>
  <sheetFormatPr defaultColWidth="9" defaultRowHeight="12.5" x14ac:dyDescent="0.35"/>
  <cols>
    <col min="1" max="1" width="12" style="12" customWidth="1"/>
    <col min="2" max="2" width="47.7265625" style="12" customWidth="1"/>
    <col min="3" max="3" width="17.08984375" style="74" customWidth="1"/>
    <col min="4" max="5" width="18" style="75" customWidth="1"/>
    <col min="6" max="6" width="16.81640625" style="76" customWidth="1"/>
    <col min="7" max="7" width="22.36328125" style="77" customWidth="1"/>
    <col min="8" max="8" width="35.6328125" style="17" customWidth="1"/>
    <col min="9" max="16384" width="9" style="12"/>
  </cols>
  <sheetData>
    <row r="1" spans="1:8" s="31" customFormat="1" ht="24" customHeight="1" thickBot="1" x14ac:dyDescent="0.4">
      <c r="A1" s="177"/>
      <c r="B1" s="234" t="str">
        <f ca="1">MID(CELL("filename",A1),FIND("]",CELL("filename",A1))+1,255)</f>
        <v>Water Endpoints</v>
      </c>
      <c r="C1" s="198"/>
      <c r="D1" s="234"/>
      <c r="E1" s="234"/>
      <c r="F1" s="199"/>
      <c r="G1" s="199"/>
      <c r="H1" s="200"/>
    </row>
    <row r="2" spans="1:8" ht="34.5" customHeight="1" thickBot="1" x14ac:dyDescent="0.4">
      <c r="A2" s="40" t="s">
        <v>25</v>
      </c>
      <c r="B2" s="32" t="s">
        <v>23</v>
      </c>
      <c r="C2" s="95" t="s">
        <v>26</v>
      </c>
      <c r="D2" s="96" t="s">
        <v>27</v>
      </c>
      <c r="E2" s="96" t="s">
        <v>28</v>
      </c>
      <c r="F2" s="97" t="s">
        <v>29</v>
      </c>
      <c r="G2" s="33" t="s">
        <v>24</v>
      </c>
      <c r="H2" s="98" t="s">
        <v>30</v>
      </c>
    </row>
    <row r="3" spans="1:8" ht="6" customHeight="1" x14ac:dyDescent="0.35">
      <c r="A3" s="180"/>
      <c r="B3" s="34"/>
      <c r="C3" s="99"/>
      <c r="D3" s="321"/>
      <c r="E3" s="321"/>
      <c r="F3" s="100"/>
      <c r="G3" s="35"/>
      <c r="H3" s="237"/>
    </row>
    <row r="4" spans="1:8" ht="4.5" customHeight="1" x14ac:dyDescent="0.35">
      <c r="A4" s="182"/>
      <c r="B4" s="238"/>
      <c r="C4" s="101"/>
      <c r="D4" s="322"/>
      <c r="E4" s="322"/>
      <c r="F4" s="102"/>
      <c r="G4" s="36"/>
      <c r="H4" s="323"/>
    </row>
    <row r="5" spans="1:8" ht="14" x14ac:dyDescent="0.35">
      <c r="A5" s="184" t="s">
        <v>170</v>
      </c>
      <c r="B5" s="128"/>
      <c r="C5" s="140"/>
      <c r="D5" s="324"/>
      <c r="E5" s="324"/>
      <c r="F5" s="143"/>
      <c r="G5" s="137"/>
      <c r="H5" s="240"/>
    </row>
    <row r="6" spans="1:8" s="31" customFormat="1" x14ac:dyDescent="0.35">
      <c r="A6" s="216"/>
      <c r="B6" s="221"/>
      <c r="C6" s="66"/>
      <c r="D6" s="297"/>
      <c r="E6" s="297"/>
      <c r="F6" s="53"/>
      <c r="G6" s="67"/>
      <c r="H6" s="212"/>
    </row>
    <row r="7" spans="1:8" s="31" customFormat="1" x14ac:dyDescent="0.35">
      <c r="A7" s="213"/>
      <c r="B7" s="222" t="s">
        <v>96</v>
      </c>
      <c r="C7" s="68"/>
      <c r="D7" s="298"/>
      <c r="E7" s="298"/>
      <c r="F7" s="57"/>
      <c r="G7" s="58"/>
      <c r="H7" s="215"/>
    </row>
    <row r="8" spans="1:8" s="31" customFormat="1" x14ac:dyDescent="0.35">
      <c r="A8" s="216" t="s">
        <v>98</v>
      </c>
      <c r="B8" s="217" t="s">
        <v>171</v>
      </c>
      <c r="C8" s="386">
        <v>36258</v>
      </c>
      <c r="D8" s="297"/>
      <c r="E8" s="297"/>
      <c r="F8" s="61">
        <v>0</v>
      </c>
      <c r="G8" s="62">
        <f>F8*C8</f>
        <v>0</v>
      </c>
      <c r="H8" s="212"/>
    </row>
    <row r="9" spans="1:8" s="31" customFormat="1" x14ac:dyDescent="0.35">
      <c r="A9" s="216" t="str">
        <f>LEFT(A8,SEARCH("-",A8))&amp;RIGHT(A8,LEN(A8)-SEARCH("-",A8))+1</f>
        <v>Water-2</v>
      </c>
      <c r="B9" s="217" t="s">
        <v>172</v>
      </c>
      <c r="C9" s="386">
        <v>1012</v>
      </c>
      <c r="D9" s="297"/>
      <c r="E9" s="297"/>
      <c r="F9" s="61">
        <v>0</v>
      </c>
      <c r="G9" s="62">
        <f>F9*C9</f>
        <v>0</v>
      </c>
      <c r="H9" s="212"/>
    </row>
    <row r="10" spans="1:8" s="31" customFormat="1" x14ac:dyDescent="0.35">
      <c r="A10" s="216" t="str">
        <f t="shared" ref="A10:A37" si="0">LEFT(A9,SEARCH("-",A9))&amp;RIGHT(A9,LEN(A9)-SEARCH("-",A9))+1</f>
        <v>Water-3</v>
      </c>
      <c r="B10" s="217" t="s">
        <v>99</v>
      </c>
      <c r="C10" s="386">
        <v>3399</v>
      </c>
      <c r="D10" s="297"/>
      <c r="E10" s="297"/>
      <c r="F10" s="61">
        <v>0</v>
      </c>
      <c r="G10" s="62">
        <f>F10*C10</f>
        <v>0</v>
      </c>
      <c r="H10" s="212"/>
    </row>
    <row r="11" spans="1:8" s="31" customFormat="1" x14ac:dyDescent="0.35">
      <c r="A11" s="216" t="str">
        <f t="shared" si="0"/>
        <v>Water-4</v>
      </c>
      <c r="B11" s="12" t="s">
        <v>100</v>
      </c>
      <c r="C11" s="386">
        <v>660</v>
      </c>
      <c r="D11" s="297"/>
      <c r="E11" s="297"/>
      <c r="F11" s="61">
        <v>0</v>
      </c>
      <c r="G11" s="62">
        <f t="shared" ref="G11:G18" si="1">F11*C11</f>
        <v>0</v>
      </c>
      <c r="H11" s="212"/>
    </row>
    <row r="12" spans="1:8" s="31" customFormat="1" x14ac:dyDescent="0.35">
      <c r="A12" s="216" t="str">
        <f t="shared" si="0"/>
        <v>Water-5</v>
      </c>
      <c r="B12" s="12" t="s">
        <v>173</v>
      </c>
      <c r="C12" s="386">
        <v>56</v>
      </c>
      <c r="D12" s="297"/>
      <c r="E12" s="297"/>
      <c r="F12" s="61">
        <v>0</v>
      </c>
      <c r="G12" s="62">
        <f t="shared" si="1"/>
        <v>0</v>
      </c>
      <c r="H12" s="212"/>
    </row>
    <row r="13" spans="1:8" s="31" customFormat="1" x14ac:dyDescent="0.35">
      <c r="A13" s="216" t="str">
        <f t="shared" si="0"/>
        <v>Water-6</v>
      </c>
      <c r="B13" s="12" t="s">
        <v>174</v>
      </c>
      <c r="C13" s="386">
        <v>66</v>
      </c>
      <c r="D13" s="297"/>
      <c r="E13" s="297"/>
      <c r="F13" s="61">
        <v>0</v>
      </c>
      <c r="G13" s="62">
        <f t="shared" si="1"/>
        <v>0</v>
      </c>
      <c r="H13" s="212"/>
    </row>
    <row r="14" spans="1:8" s="31" customFormat="1" x14ac:dyDescent="0.35">
      <c r="A14" s="216" t="str">
        <f t="shared" si="0"/>
        <v>Water-7</v>
      </c>
      <c r="B14" s="12" t="s">
        <v>175</v>
      </c>
      <c r="C14" s="386">
        <v>6</v>
      </c>
      <c r="D14" s="297"/>
      <c r="E14" s="297"/>
      <c r="F14" s="61">
        <v>0</v>
      </c>
      <c r="G14" s="62">
        <f t="shared" si="1"/>
        <v>0</v>
      </c>
      <c r="H14" s="212"/>
    </row>
    <row r="15" spans="1:8" s="31" customFormat="1" x14ac:dyDescent="0.35">
      <c r="A15" s="216" t="str">
        <f t="shared" si="0"/>
        <v>Water-8</v>
      </c>
      <c r="B15" s="217" t="s">
        <v>176</v>
      </c>
      <c r="C15" s="386">
        <v>828</v>
      </c>
      <c r="D15" s="297"/>
      <c r="E15" s="297"/>
      <c r="F15" s="61">
        <v>0</v>
      </c>
      <c r="G15" s="62">
        <f t="shared" si="1"/>
        <v>0</v>
      </c>
      <c r="H15" s="212"/>
    </row>
    <row r="16" spans="1:8" s="31" customFormat="1" x14ac:dyDescent="0.35">
      <c r="A16" s="216" t="str">
        <f t="shared" si="0"/>
        <v>Water-9</v>
      </c>
      <c r="B16" s="12" t="s">
        <v>177</v>
      </c>
      <c r="C16" s="386">
        <v>56</v>
      </c>
      <c r="D16" s="297"/>
      <c r="E16" s="297"/>
      <c r="F16" s="61">
        <v>0</v>
      </c>
      <c r="G16" s="62">
        <f t="shared" si="1"/>
        <v>0</v>
      </c>
      <c r="H16" s="212"/>
    </row>
    <row r="17" spans="1:8" s="31" customFormat="1" x14ac:dyDescent="0.35">
      <c r="A17" s="216" t="str">
        <f t="shared" si="0"/>
        <v>Water-10</v>
      </c>
      <c r="B17" s="12" t="s">
        <v>178</v>
      </c>
      <c r="C17" s="386">
        <v>3</v>
      </c>
      <c r="D17" s="297"/>
      <c r="E17" s="297"/>
      <c r="F17" s="61">
        <v>0</v>
      </c>
      <c r="G17" s="62">
        <f t="shared" si="1"/>
        <v>0</v>
      </c>
      <c r="H17" s="212"/>
    </row>
    <row r="18" spans="1:8" s="31" customFormat="1" x14ac:dyDescent="0.35">
      <c r="A18" s="216" t="str">
        <f t="shared" si="0"/>
        <v>Water-11</v>
      </c>
      <c r="B18" s="12" t="s">
        <v>179</v>
      </c>
      <c r="C18" s="382">
        <v>6</v>
      </c>
      <c r="D18" s="297"/>
      <c r="E18" s="297"/>
      <c r="F18" s="61">
        <v>0</v>
      </c>
      <c r="G18" s="62">
        <f t="shared" si="1"/>
        <v>0</v>
      </c>
      <c r="H18" s="212"/>
    </row>
    <row r="19" spans="1:8" s="31" customFormat="1" x14ac:dyDescent="0.35">
      <c r="A19" s="216" t="str">
        <f t="shared" si="0"/>
        <v>Water-12</v>
      </c>
      <c r="B19" s="12" t="s">
        <v>180</v>
      </c>
      <c r="C19" s="382">
        <v>5</v>
      </c>
      <c r="D19" s="297"/>
      <c r="E19" s="297"/>
      <c r="F19" s="61">
        <v>0</v>
      </c>
      <c r="G19" s="62">
        <f>F19*C19</f>
        <v>0</v>
      </c>
      <c r="H19" s="212"/>
    </row>
    <row r="20" spans="1:8" s="31" customFormat="1" x14ac:dyDescent="0.35">
      <c r="A20" s="216" t="str">
        <f t="shared" si="0"/>
        <v>Water-13</v>
      </c>
      <c r="B20" s="12" t="s">
        <v>181</v>
      </c>
      <c r="C20" s="382">
        <v>2</v>
      </c>
      <c r="D20" s="297"/>
      <c r="E20" s="297"/>
      <c r="F20" s="61">
        <v>0</v>
      </c>
      <c r="G20" s="62">
        <f t="shared" ref="G20:G22" si="2">F20*C20</f>
        <v>0</v>
      </c>
      <c r="H20" s="212"/>
    </row>
    <row r="21" spans="1:8" s="31" customFormat="1" x14ac:dyDescent="0.35">
      <c r="A21" s="216" t="str">
        <f t="shared" si="0"/>
        <v>Water-14</v>
      </c>
      <c r="B21" s="31" t="s">
        <v>39</v>
      </c>
      <c r="C21" s="156"/>
      <c r="D21" s="297"/>
      <c r="E21" s="297"/>
      <c r="F21" s="61">
        <v>0</v>
      </c>
      <c r="G21" s="62">
        <f t="shared" si="2"/>
        <v>0</v>
      </c>
      <c r="H21" s="212"/>
    </row>
    <row r="22" spans="1:8" s="31" customFormat="1" x14ac:dyDescent="0.35">
      <c r="A22" s="216" t="str">
        <f t="shared" si="0"/>
        <v>Water-15</v>
      </c>
      <c r="B22" s="31" t="s">
        <v>39</v>
      </c>
      <c r="C22" s="156"/>
      <c r="D22" s="297"/>
      <c r="E22" s="297"/>
      <c r="F22" s="61">
        <v>0</v>
      </c>
      <c r="G22" s="62">
        <f t="shared" si="2"/>
        <v>0</v>
      </c>
      <c r="H22" s="212"/>
    </row>
    <row r="23" spans="1:8" s="31" customFormat="1" x14ac:dyDescent="0.35">
      <c r="A23" s="216" t="str">
        <f t="shared" si="0"/>
        <v>Water-16</v>
      </c>
      <c r="B23" s="31" t="s">
        <v>39</v>
      </c>
      <c r="C23" s="156"/>
      <c r="D23" s="297"/>
      <c r="E23" s="297"/>
      <c r="F23" s="61">
        <v>0</v>
      </c>
      <c r="G23" s="62">
        <f>F23*C23</f>
        <v>0</v>
      </c>
      <c r="H23" s="212"/>
    </row>
    <row r="24" spans="1:8" s="31" customFormat="1" x14ac:dyDescent="0.35">
      <c r="A24" s="216"/>
      <c r="B24" s="219" t="s">
        <v>90</v>
      </c>
      <c r="C24" s="158">
        <f>SUM(C8:C23)</f>
        <v>42357</v>
      </c>
      <c r="D24" s="299"/>
      <c r="E24" s="299"/>
      <c r="F24" s="64"/>
      <c r="G24" s="65">
        <f>SUM(G8:G23)</f>
        <v>0</v>
      </c>
      <c r="H24" s="300"/>
    </row>
    <row r="25" spans="1:8" s="31" customFormat="1" x14ac:dyDescent="0.35">
      <c r="A25" s="216"/>
      <c r="B25" s="221"/>
      <c r="C25" s="52"/>
      <c r="D25" s="297"/>
      <c r="E25" s="297"/>
      <c r="F25" s="53"/>
      <c r="G25" s="67"/>
      <c r="H25" s="212"/>
    </row>
    <row r="26" spans="1:8" s="31" customFormat="1" ht="25" x14ac:dyDescent="0.35">
      <c r="A26" s="216"/>
      <c r="B26" s="222" t="s">
        <v>95</v>
      </c>
      <c r="C26" s="56"/>
      <c r="D26" s="298"/>
      <c r="E26" s="298"/>
      <c r="F26" s="57"/>
      <c r="G26" s="58"/>
      <c r="H26" s="215"/>
    </row>
    <row r="27" spans="1:8" s="379" customFormat="1" x14ac:dyDescent="0.35">
      <c r="A27" s="375" t="str">
        <f>LEFT(A23,SEARCH("-",A23))&amp;RIGHT(A23,LEN(A23)-SEARCH("-",A23))+1</f>
        <v>Water-17</v>
      </c>
      <c r="B27" s="380" t="s">
        <v>275</v>
      </c>
      <c r="C27" s="382">
        <v>36944</v>
      </c>
      <c r="D27" s="377"/>
      <c r="E27" s="377"/>
      <c r="F27" s="53">
        <v>0</v>
      </c>
      <c r="G27" s="54">
        <f t="shared" ref="G27:G37" si="3">F27*C27</f>
        <v>0</v>
      </c>
      <c r="H27" s="378"/>
    </row>
    <row r="28" spans="1:8" s="379" customFormat="1" ht="25" x14ac:dyDescent="0.35">
      <c r="A28" s="375" t="str">
        <f t="shared" si="0"/>
        <v>Water-18</v>
      </c>
      <c r="B28" s="380" t="s">
        <v>276</v>
      </c>
      <c r="C28" s="382">
        <v>3406</v>
      </c>
      <c r="D28" s="377"/>
      <c r="E28" s="377"/>
      <c r="F28" s="53">
        <v>0</v>
      </c>
      <c r="G28" s="54">
        <f t="shared" si="3"/>
        <v>0</v>
      </c>
      <c r="H28" s="378"/>
    </row>
    <row r="29" spans="1:8" s="379" customFormat="1" ht="25" x14ac:dyDescent="0.35">
      <c r="A29" s="375" t="str">
        <f t="shared" si="0"/>
        <v>Water-19</v>
      </c>
      <c r="B29" s="380" t="s">
        <v>277</v>
      </c>
      <c r="C29" s="382">
        <v>663</v>
      </c>
      <c r="D29" s="377"/>
      <c r="E29" s="377"/>
      <c r="F29" s="53">
        <v>0</v>
      </c>
      <c r="G29" s="54">
        <f t="shared" ref="G29:G32" si="4">F29*C29</f>
        <v>0</v>
      </c>
      <c r="H29" s="378"/>
    </row>
    <row r="30" spans="1:8" s="379" customFormat="1" ht="25" x14ac:dyDescent="0.35">
      <c r="A30" s="375" t="str">
        <f t="shared" si="0"/>
        <v>Water-20</v>
      </c>
      <c r="B30" s="380" t="s">
        <v>278</v>
      </c>
      <c r="C30" s="382">
        <v>1214</v>
      </c>
      <c r="D30" s="377"/>
      <c r="E30" s="377"/>
      <c r="F30" s="53">
        <v>0</v>
      </c>
      <c r="G30" s="54">
        <f t="shared" si="4"/>
        <v>0</v>
      </c>
      <c r="H30" s="378"/>
    </row>
    <row r="31" spans="1:8" s="379" customFormat="1" x14ac:dyDescent="0.35">
      <c r="A31" s="375" t="str">
        <f t="shared" si="0"/>
        <v>Water-21</v>
      </c>
      <c r="B31" s="380" t="s">
        <v>279</v>
      </c>
      <c r="C31" s="382">
        <v>3</v>
      </c>
      <c r="D31" s="377"/>
      <c r="E31" s="377"/>
      <c r="F31" s="53">
        <v>0</v>
      </c>
      <c r="G31" s="54">
        <f t="shared" si="4"/>
        <v>0</v>
      </c>
      <c r="H31" s="378"/>
    </row>
    <row r="32" spans="1:8" s="379" customFormat="1" x14ac:dyDescent="0.35">
      <c r="A32" s="375" t="str">
        <f t="shared" si="0"/>
        <v>Water-22</v>
      </c>
      <c r="B32" s="380" t="s">
        <v>280</v>
      </c>
      <c r="C32" s="382">
        <v>78</v>
      </c>
      <c r="D32" s="377"/>
      <c r="E32" s="377"/>
      <c r="F32" s="53">
        <v>0</v>
      </c>
      <c r="G32" s="54">
        <f t="shared" si="4"/>
        <v>0</v>
      </c>
      <c r="H32" s="378"/>
    </row>
    <row r="33" spans="1:8" s="31" customFormat="1" x14ac:dyDescent="0.35">
      <c r="A33" s="216" t="str">
        <f t="shared" si="0"/>
        <v>Water-23</v>
      </c>
      <c r="B33" s="380" t="s">
        <v>281</v>
      </c>
      <c r="C33" s="383">
        <v>12</v>
      </c>
      <c r="D33" s="297"/>
      <c r="E33" s="297"/>
      <c r="F33" s="61">
        <v>0</v>
      </c>
      <c r="G33" s="62">
        <f t="shared" si="3"/>
        <v>0</v>
      </c>
      <c r="H33" s="212"/>
    </row>
    <row r="34" spans="1:8" s="31" customFormat="1" x14ac:dyDescent="0.35">
      <c r="A34" s="216" t="str">
        <f t="shared" si="0"/>
        <v>Water-24</v>
      </c>
      <c r="B34" s="380" t="s">
        <v>282</v>
      </c>
      <c r="C34" s="383">
        <v>2</v>
      </c>
      <c r="D34" s="297"/>
      <c r="E34" s="297"/>
      <c r="F34" s="61">
        <v>0</v>
      </c>
      <c r="G34" s="62">
        <f t="shared" si="3"/>
        <v>0</v>
      </c>
      <c r="H34" s="212"/>
    </row>
    <row r="35" spans="1:8" s="31" customFormat="1" x14ac:dyDescent="0.35">
      <c r="A35" s="216" t="str">
        <f t="shared" si="0"/>
        <v>Water-25</v>
      </c>
      <c r="B35" s="12" t="s">
        <v>101</v>
      </c>
      <c r="C35" s="105">
        <v>0</v>
      </c>
      <c r="D35" s="297"/>
      <c r="E35" s="297"/>
      <c r="F35" s="61">
        <v>0</v>
      </c>
      <c r="G35" s="62">
        <f t="shared" si="3"/>
        <v>0</v>
      </c>
      <c r="H35" s="212"/>
    </row>
    <row r="36" spans="1:8" s="31" customFormat="1" x14ac:dyDescent="0.35">
      <c r="A36" s="216" t="str">
        <f t="shared" si="0"/>
        <v>Water-26</v>
      </c>
      <c r="B36" s="31" t="s">
        <v>133</v>
      </c>
      <c r="C36" s="105">
        <v>0</v>
      </c>
      <c r="D36" s="297"/>
      <c r="E36" s="297"/>
      <c r="F36" s="61">
        <v>0</v>
      </c>
      <c r="G36" s="62">
        <f t="shared" si="3"/>
        <v>0</v>
      </c>
      <c r="H36" s="212"/>
    </row>
    <row r="37" spans="1:8" s="31" customFormat="1" x14ac:dyDescent="0.35">
      <c r="A37" s="216" t="str">
        <f t="shared" si="0"/>
        <v>Water-27</v>
      </c>
      <c r="B37" s="31" t="s">
        <v>39</v>
      </c>
      <c r="C37" s="105">
        <v>0</v>
      </c>
      <c r="D37" s="297"/>
      <c r="E37" s="297"/>
      <c r="F37" s="61">
        <v>0</v>
      </c>
      <c r="G37" s="62">
        <f t="shared" si="3"/>
        <v>0</v>
      </c>
      <c r="H37" s="212"/>
    </row>
    <row r="38" spans="1:8" s="31" customFormat="1" x14ac:dyDescent="0.35">
      <c r="A38" s="216"/>
      <c r="B38" s="219" t="s">
        <v>47</v>
      </c>
      <c r="C38" s="381">
        <f>SUM(C27:C37)</f>
        <v>42322</v>
      </c>
      <c r="D38" s="299"/>
      <c r="E38" s="299"/>
      <c r="F38" s="64"/>
      <c r="G38" s="65">
        <f>SUM(G27:G37)</f>
        <v>0</v>
      </c>
      <c r="H38" s="300"/>
    </row>
    <row r="39" spans="1:8" s="31" customFormat="1" x14ac:dyDescent="0.35">
      <c r="A39" s="216"/>
      <c r="B39" s="12"/>
      <c r="C39" s="52"/>
      <c r="D39" s="297"/>
      <c r="E39" s="297"/>
      <c r="F39" s="53"/>
      <c r="G39" s="67"/>
      <c r="H39" s="212"/>
    </row>
    <row r="40" spans="1:8" s="31" customFormat="1" ht="14" x14ac:dyDescent="0.35">
      <c r="A40" s="320"/>
      <c r="B40" s="159" t="s">
        <v>102</v>
      </c>
      <c r="C40" s="134"/>
      <c r="D40" s="135"/>
      <c r="E40" s="135"/>
      <c r="F40" s="136"/>
      <c r="G40" s="142">
        <f>G24+G38</f>
        <v>0</v>
      </c>
      <c r="H40" s="209"/>
    </row>
    <row r="41" spans="1:8" s="31" customFormat="1" x14ac:dyDescent="0.35">
      <c r="A41" s="216"/>
      <c r="B41" s="12"/>
      <c r="C41" s="52"/>
      <c r="D41" s="297"/>
      <c r="E41" s="297"/>
      <c r="F41" s="53"/>
      <c r="G41" s="67"/>
      <c r="H41" s="212"/>
    </row>
    <row r="42" spans="1:8" s="31" customFormat="1" ht="6" customHeight="1" thickBot="1" x14ac:dyDescent="0.4">
      <c r="A42" s="247"/>
      <c r="B42" s="248"/>
      <c r="C42" s="249"/>
      <c r="D42" s="301"/>
      <c r="E42" s="301"/>
      <c r="F42" s="250"/>
      <c r="G42" s="251"/>
      <c r="H42" s="252"/>
    </row>
  </sheetData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-Price Sheet
&amp;A</oddHeader>
    <oddFooter>&amp;L&amp;A&amp;R&amp;P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2474-44F6-4D93-85A7-9554DFAC91C5}">
  <sheetPr codeName="Sheet7">
    <pageSetUpPr autoPageBreaks="0" fitToPage="1"/>
  </sheetPr>
  <dimension ref="A1:H41"/>
  <sheetViews>
    <sheetView zoomScale="70" zoomScaleNormal="70" zoomScalePageLayoutView="90" workbookViewId="0">
      <selection activeCell="K14" sqref="K14"/>
    </sheetView>
  </sheetViews>
  <sheetFormatPr defaultColWidth="9" defaultRowHeight="12.5" x14ac:dyDescent="0.35"/>
  <cols>
    <col min="1" max="1" width="12" style="12" customWidth="1"/>
    <col min="2" max="2" width="60.6328125" style="12" customWidth="1"/>
    <col min="3" max="3" width="17.08984375" style="74" customWidth="1"/>
    <col min="4" max="5" width="18" style="75" customWidth="1"/>
    <col min="6" max="6" width="16.81640625" style="76" customWidth="1"/>
    <col min="7" max="7" width="22.36328125" style="77" customWidth="1"/>
    <col min="8" max="8" width="35.6328125" style="17" customWidth="1"/>
    <col min="9" max="16384" width="9" style="12"/>
  </cols>
  <sheetData>
    <row r="1" spans="1:8" s="31" customFormat="1" ht="24" customHeight="1" thickBot="1" x14ac:dyDescent="0.4">
      <c r="A1" s="177"/>
      <c r="B1" s="234" t="str">
        <f ca="1">MID(CELL("filename",A1),FIND("]",CELL("filename",A1))+1,255)</f>
        <v>Gas Endpoints</v>
      </c>
      <c r="C1" s="198"/>
      <c r="D1" s="234"/>
      <c r="E1" s="234"/>
      <c r="F1" s="199"/>
      <c r="G1" s="199"/>
      <c r="H1" s="200"/>
    </row>
    <row r="2" spans="1:8" ht="34.5" customHeight="1" thickBot="1" x14ac:dyDescent="0.4">
      <c r="A2" s="40" t="s">
        <v>25</v>
      </c>
      <c r="B2" s="32" t="s">
        <v>23</v>
      </c>
      <c r="C2" s="95" t="s">
        <v>26</v>
      </c>
      <c r="D2" s="96" t="s">
        <v>27</v>
      </c>
      <c r="E2" s="96" t="s">
        <v>28</v>
      </c>
      <c r="F2" s="97" t="s">
        <v>29</v>
      </c>
      <c r="G2" s="33" t="s">
        <v>24</v>
      </c>
      <c r="H2" s="98" t="s">
        <v>30</v>
      </c>
    </row>
    <row r="3" spans="1:8" ht="6" customHeight="1" x14ac:dyDescent="0.35">
      <c r="A3" s="180"/>
      <c r="B3" s="34"/>
      <c r="C3" s="99"/>
      <c r="D3" s="321"/>
      <c r="E3" s="321"/>
      <c r="F3" s="100"/>
      <c r="G3" s="35"/>
      <c r="H3" s="237"/>
    </row>
    <row r="4" spans="1:8" ht="4.5" customHeight="1" x14ac:dyDescent="0.35">
      <c r="A4" s="182"/>
      <c r="B4" s="238"/>
      <c r="C4" s="101"/>
      <c r="D4" s="322"/>
      <c r="E4" s="322"/>
      <c r="F4" s="102"/>
      <c r="G4" s="36"/>
      <c r="H4" s="323"/>
    </row>
    <row r="5" spans="1:8" ht="14" x14ac:dyDescent="0.35">
      <c r="A5" s="184" t="s">
        <v>165</v>
      </c>
      <c r="B5" s="128"/>
      <c r="C5" s="140"/>
      <c r="D5" s="324"/>
      <c r="E5" s="324"/>
      <c r="F5" s="143"/>
      <c r="G5" s="137"/>
      <c r="H5" s="240"/>
    </row>
    <row r="6" spans="1:8" s="31" customFormat="1" x14ac:dyDescent="0.35">
      <c r="A6" s="216"/>
      <c r="B6" s="221"/>
      <c r="C6" s="66"/>
      <c r="D6" s="297"/>
      <c r="E6" s="297"/>
      <c r="F6" s="53"/>
      <c r="G6" s="67"/>
      <c r="H6" s="212"/>
    </row>
    <row r="7" spans="1:8" s="31" customFormat="1" x14ac:dyDescent="0.35">
      <c r="A7" s="213"/>
      <c r="B7" s="222" t="s">
        <v>96</v>
      </c>
      <c r="C7" s="68"/>
      <c r="D7" s="298"/>
      <c r="E7" s="298"/>
      <c r="F7" s="57"/>
      <c r="G7" s="58"/>
      <c r="H7" s="215"/>
    </row>
    <row r="8" spans="1:8" s="31" customFormat="1" x14ac:dyDescent="0.35">
      <c r="A8" s="216" t="s">
        <v>97</v>
      </c>
      <c r="B8" s="217" t="s">
        <v>182</v>
      </c>
      <c r="C8" s="319">
        <v>24273</v>
      </c>
      <c r="D8" s="297"/>
      <c r="E8" s="297"/>
      <c r="F8" s="53">
        <v>0</v>
      </c>
      <c r="G8" s="62">
        <f t="shared" ref="G8:G21" si="0">F8*C8</f>
        <v>0</v>
      </c>
      <c r="H8" s="212"/>
    </row>
    <row r="9" spans="1:8" s="31" customFormat="1" x14ac:dyDescent="0.35">
      <c r="A9" s="216" t="str">
        <f t="shared" ref="A9:A24" si="1">LEFT(A8,SEARCH("-",A8))&amp;RIGHT(A8,LEN(A8)-SEARCH("-",A8))+1</f>
        <v>Gas-2</v>
      </c>
      <c r="B9" s="217" t="s">
        <v>183</v>
      </c>
      <c r="C9" s="319">
        <v>683</v>
      </c>
      <c r="D9" s="297"/>
      <c r="E9" s="297"/>
      <c r="F9" s="53">
        <v>0</v>
      </c>
      <c r="G9" s="62">
        <f t="shared" si="0"/>
        <v>0</v>
      </c>
      <c r="H9" s="212"/>
    </row>
    <row r="10" spans="1:8" s="31" customFormat="1" x14ac:dyDescent="0.35">
      <c r="A10" s="216" t="str">
        <f t="shared" si="1"/>
        <v>Gas-3</v>
      </c>
      <c r="B10" s="217" t="s">
        <v>184</v>
      </c>
      <c r="C10" s="319">
        <v>214</v>
      </c>
      <c r="D10" s="297"/>
      <c r="E10" s="297"/>
      <c r="F10" s="53">
        <v>0</v>
      </c>
      <c r="G10" s="62">
        <f t="shared" si="0"/>
        <v>0</v>
      </c>
      <c r="H10" s="212"/>
    </row>
    <row r="11" spans="1:8" s="31" customFormat="1" x14ac:dyDescent="0.35">
      <c r="A11" s="216" t="str">
        <f t="shared" si="1"/>
        <v>Gas-4</v>
      </c>
      <c r="B11" s="217" t="s">
        <v>185</v>
      </c>
      <c r="C11" s="319">
        <v>46</v>
      </c>
      <c r="D11" s="297"/>
      <c r="E11" s="297"/>
      <c r="F11" s="53">
        <v>0</v>
      </c>
      <c r="G11" s="62">
        <f t="shared" si="0"/>
        <v>0</v>
      </c>
      <c r="H11" s="212"/>
    </row>
    <row r="12" spans="1:8" s="31" customFormat="1" x14ac:dyDescent="0.35">
      <c r="A12" s="216" t="str">
        <f t="shared" si="1"/>
        <v>Gas-5</v>
      </c>
      <c r="B12" s="217" t="s">
        <v>186</v>
      </c>
      <c r="C12" s="319">
        <v>164</v>
      </c>
      <c r="D12" s="297"/>
      <c r="E12" s="297"/>
      <c r="F12" s="53">
        <v>0</v>
      </c>
      <c r="G12" s="62">
        <f t="shared" si="0"/>
        <v>0</v>
      </c>
      <c r="H12" s="212"/>
    </row>
    <row r="13" spans="1:8" s="31" customFormat="1" x14ac:dyDescent="0.35">
      <c r="A13" s="216" t="str">
        <f t="shared" si="1"/>
        <v>Gas-6</v>
      </c>
      <c r="B13" s="217" t="s">
        <v>187</v>
      </c>
      <c r="C13" s="319">
        <v>41</v>
      </c>
      <c r="D13" s="297"/>
      <c r="E13" s="297"/>
      <c r="F13" s="53">
        <v>0</v>
      </c>
      <c r="G13" s="62">
        <f t="shared" si="0"/>
        <v>0</v>
      </c>
      <c r="H13" s="212"/>
    </row>
    <row r="14" spans="1:8" s="31" customFormat="1" x14ac:dyDescent="0.35">
      <c r="A14" s="216" t="str">
        <f t="shared" si="1"/>
        <v>Gas-7</v>
      </c>
      <c r="B14" s="217" t="s">
        <v>188</v>
      </c>
      <c r="C14" s="319">
        <v>16</v>
      </c>
      <c r="D14" s="297"/>
      <c r="E14" s="297"/>
      <c r="F14" s="53">
        <v>0</v>
      </c>
      <c r="G14" s="62">
        <f t="shared" si="0"/>
        <v>0</v>
      </c>
      <c r="H14" s="212"/>
    </row>
    <row r="15" spans="1:8" s="31" customFormat="1" x14ac:dyDescent="0.35">
      <c r="A15" s="216" t="str">
        <f t="shared" si="1"/>
        <v>Gas-8</v>
      </c>
      <c r="B15" s="217" t="s">
        <v>189</v>
      </c>
      <c r="C15" s="319">
        <v>1</v>
      </c>
      <c r="D15" s="297"/>
      <c r="E15" s="297"/>
      <c r="F15" s="53">
        <v>0</v>
      </c>
      <c r="G15" s="62">
        <f t="shared" si="0"/>
        <v>0</v>
      </c>
      <c r="H15" s="212"/>
    </row>
    <row r="16" spans="1:8" s="31" customFormat="1" x14ac:dyDescent="0.35">
      <c r="A16" s="216" t="str">
        <f t="shared" si="1"/>
        <v>Gas-9</v>
      </c>
      <c r="B16" s="217" t="s">
        <v>190</v>
      </c>
      <c r="C16" s="319">
        <v>32</v>
      </c>
      <c r="D16" s="297"/>
      <c r="E16" s="297"/>
      <c r="F16" s="53">
        <v>0</v>
      </c>
      <c r="G16" s="62">
        <f t="shared" si="0"/>
        <v>0</v>
      </c>
      <c r="H16" s="212"/>
    </row>
    <row r="17" spans="1:8" s="31" customFormat="1" x14ac:dyDescent="0.35">
      <c r="A17" s="216" t="str">
        <f t="shared" si="1"/>
        <v>Gas-10</v>
      </c>
      <c r="B17" s="217" t="s">
        <v>191</v>
      </c>
      <c r="C17" s="319">
        <v>15</v>
      </c>
      <c r="D17" s="297"/>
      <c r="E17" s="297"/>
      <c r="F17" s="53">
        <v>0</v>
      </c>
      <c r="G17" s="62">
        <f t="shared" si="0"/>
        <v>0</v>
      </c>
      <c r="H17" s="212"/>
    </row>
    <row r="18" spans="1:8" s="31" customFormat="1" x14ac:dyDescent="0.35">
      <c r="A18" s="216" t="str">
        <f t="shared" si="1"/>
        <v>Gas-11</v>
      </c>
      <c r="B18" s="217" t="s">
        <v>192</v>
      </c>
      <c r="C18" s="319">
        <v>7</v>
      </c>
      <c r="D18" s="297"/>
      <c r="E18" s="297"/>
      <c r="F18" s="53">
        <v>0</v>
      </c>
      <c r="G18" s="62">
        <f t="shared" si="0"/>
        <v>0</v>
      </c>
      <c r="H18" s="212"/>
    </row>
    <row r="19" spans="1:8" s="31" customFormat="1" x14ac:dyDescent="0.35">
      <c r="A19" s="216" t="str">
        <f t="shared" si="1"/>
        <v>Gas-12</v>
      </c>
      <c r="B19" s="217" t="s">
        <v>193</v>
      </c>
      <c r="C19" s="319">
        <v>4</v>
      </c>
      <c r="D19" s="297"/>
      <c r="E19" s="297"/>
      <c r="F19" s="53">
        <v>0</v>
      </c>
      <c r="G19" s="62">
        <f t="shared" si="0"/>
        <v>0</v>
      </c>
      <c r="H19" s="212"/>
    </row>
    <row r="20" spans="1:8" s="31" customFormat="1" x14ac:dyDescent="0.35">
      <c r="A20" s="216" t="str">
        <f t="shared" si="1"/>
        <v>Gas-13</v>
      </c>
      <c r="B20" s="217" t="s">
        <v>194</v>
      </c>
      <c r="C20" s="319">
        <v>2</v>
      </c>
      <c r="D20" s="297"/>
      <c r="E20" s="297"/>
      <c r="F20" s="53">
        <v>0</v>
      </c>
      <c r="G20" s="62">
        <f t="shared" si="0"/>
        <v>0</v>
      </c>
      <c r="H20" s="212"/>
    </row>
    <row r="21" spans="1:8" s="31" customFormat="1" x14ac:dyDescent="0.35">
      <c r="A21" s="216" t="str">
        <f t="shared" si="1"/>
        <v>Gas-14</v>
      </c>
      <c r="B21" s="217" t="s">
        <v>195</v>
      </c>
      <c r="C21" s="319">
        <v>4</v>
      </c>
      <c r="D21" s="297"/>
      <c r="E21" s="297"/>
      <c r="F21" s="53">
        <v>0</v>
      </c>
      <c r="G21" s="62">
        <f t="shared" si="0"/>
        <v>0</v>
      </c>
      <c r="H21" s="212"/>
    </row>
    <row r="22" spans="1:8" s="31" customFormat="1" x14ac:dyDescent="0.35">
      <c r="A22" s="216" t="str">
        <f t="shared" si="1"/>
        <v>Gas-15</v>
      </c>
      <c r="B22" s="217" t="s">
        <v>196</v>
      </c>
      <c r="C22" s="319">
        <v>7</v>
      </c>
      <c r="D22" s="297"/>
      <c r="E22" s="297"/>
      <c r="F22" s="61">
        <v>0</v>
      </c>
      <c r="G22" s="62">
        <f>F22*C22</f>
        <v>0</v>
      </c>
      <c r="H22" s="212"/>
    </row>
    <row r="23" spans="1:8" s="31" customFormat="1" x14ac:dyDescent="0.35">
      <c r="A23" s="216" t="str">
        <f t="shared" si="1"/>
        <v>Gas-16</v>
      </c>
      <c r="B23" s="217" t="s">
        <v>197</v>
      </c>
      <c r="C23" s="319">
        <v>5</v>
      </c>
      <c r="D23" s="297"/>
      <c r="E23" s="297"/>
      <c r="F23" s="61">
        <v>0</v>
      </c>
      <c r="G23" s="62">
        <f>F23*C23</f>
        <v>0</v>
      </c>
      <c r="H23" s="212"/>
    </row>
    <row r="24" spans="1:8" s="31" customFormat="1" x14ac:dyDescent="0.35">
      <c r="A24" s="216" t="str">
        <f t="shared" si="1"/>
        <v>Gas-17</v>
      </c>
      <c r="B24" s="217" t="s">
        <v>39</v>
      </c>
      <c r="C24" s="103">
        <v>0</v>
      </c>
      <c r="D24" s="297"/>
      <c r="E24" s="297"/>
      <c r="F24" s="61">
        <v>0</v>
      </c>
      <c r="G24" s="62">
        <f t="shared" ref="G24:G25" si="2">F24*C24</f>
        <v>0</v>
      </c>
      <c r="H24" s="212"/>
    </row>
    <row r="25" spans="1:8" s="31" customFormat="1" x14ac:dyDescent="0.35">
      <c r="A25" s="216" t="str">
        <f t="shared" ref="A25:A36" si="3">LEFT(A24,SEARCH("-",A24))&amp;RIGHT(A24,LEN(A24)-SEARCH("-",A24))+1</f>
        <v>Gas-18</v>
      </c>
      <c r="B25" s="217" t="s">
        <v>39</v>
      </c>
      <c r="C25" s="103">
        <v>0</v>
      </c>
      <c r="D25" s="297"/>
      <c r="E25" s="297"/>
      <c r="F25" s="61">
        <v>0</v>
      </c>
      <c r="G25" s="62">
        <f t="shared" si="2"/>
        <v>0</v>
      </c>
      <c r="H25" s="212"/>
    </row>
    <row r="26" spans="1:8" s="31" customFormat="1" x14ac:dyDescent="0.35">
      <c r="A26" s="216" t="str">
        <f t="shared" si="3"/>
        <v>Gas-19</v>
      </c>
      <c r="B26" s="217" t="s">
        <v>39</v>
      </c>
      <c r="C26" s="103">
        <v>0</v>
      </c>
      <c r="D26" s="297"/>
      <c r="E26" s="297"/>
      <c r="F26" s="61">
        <v>0</v>
      </c>
      <c r="G26" s="62">
        <f>F26*C26</f>
        <v>0</v>
      </c>
      <c r="H26" s="212"/>
    </row>
    <row r="27" spans="1:8" s="31" customFormat="1" x14ac:dyDescent="0.35">
      <c r="A27" s="216"/>
      <c r="B27" s="219" t="s">
        <v>90</v>
      </c>
      <c r="C27" s="158">
        <f>SUM(C8:C26)</f>
        <v>25514</v>
      </c>
      <c r="D27" s="299"/>
      <c r="E27" s="299"/>
      <c r="F27" s="64"/>
      <c r="G27" s="37">
        <f>SUM(G8:G26)</f>
        <v>0</v>
      </c>
      <c r="H27" s="300"/>
    </row>
    <row r="28" spans="1:8" s="31" customFormat="1" x14ac:dyDescent="0.35">
      <c r="A28" s="216"/>
      <c r="B28" s="221"/>
      <c r="C28" s="66"/>
      <c r="D28" s="297"/>
      <c r="E28" s="297"/>
      <c r="F28" s="53"/>
      <c r="G28" s="67"/>
      <c r="H28" s="212"/>
    </row>
    <row r="29" spans="1:8" s="31" customFormat="1" x14ac:dyDescent="0.35">
      <c r="A29" s="216"/>
      <c r="B29" s="221"/>
      <c r="C29" s="52"/>
      <c r="D29" s="297"/>
      <c r="E29" s="297"/>
      <c r="F29" s="53"/>
      <c r="G29" s="67"/>
      <c r="H29" s="212"/>
    </row>
    <row r="30" spans="1:8" s="31" customFormat="1" ht="25" x14ac:dyDescent="0.35">
      <c r="A30" s="216"/>
      <c r="B30" s="222" t="s">
        <v>95</v>
      </c>
      <c r="C30" s="56"/>
      <c r="D30" s="298"/>
      <c r="E30" s="298"/>
      <c r="F30" s="57"/>
      <c r="G30" s="58"/>
      <c r="H30" s="215"/>
    </row>
    <row r="31" spans="1:8" s="31" customFormat="1" x14ac:dyDescent="0.35">
      <c r="A31" s="216" t="str">
        <f>LEFT(A26,SEARCH("-",A26))&amp;RIGHT(A26,LEN(A26)-SEARCH("-",A26))+1</f>
        <v>Gas-20</v>
      </c>
      <c r="B31" s="31" t="s">
        <v>133</v>
      </c>
      <c r="C31" s="60">
        <v>0</v>
      </c>
      <c r="D31" s="297"/>
      <c r="E31" s="297"/>
      <c r="F31" s="61">
        <v>0</v>
      </c>
      <c r="G31" s="62">
        <f t="shared" ref="G31:G36" si="4">F31*C31</f>
        <v>0</v>
      </c>
      <c r="H31" s="212"/>
    </row>
    <row r="32" spans="1:8" s="31" customFormat="1" x14ac:dyDescent="0.35">
      <c r="A32" s="216" t="str">
        <f t="shared" si="3"/>
        <v>Gas-21</v>
      </c>
      <c r="B32" s="31" t="s">
        <v>39</v>
      </c>
      <c r="C32" s="60">
        <v>0</v>
      </c>
      <c r="D32" s="297"/>
      <c r="E32" s="297"/>
      <c r="F32" s="61">
        <v>0</v>
      </c>
      <c r="G32" s="62">
        <f t="shared" si="4"/>
        <v>0</v>
      </c>
      <c r="H32" s="212"/>
    </row>
    <row r="33" spans="1:8" s="31" customFormat="1" x14ac:dyDescent="0.35">
      <c r="A33" s="216" t="str">
        <f t="shared" si="3"/>
        <v>Gas-22</v>
      </c>
      <c r="B33" s="31" t="s">
        <v>39</v>
      </c>
      <c r="C33" s="60">
        <v>0</v>
      </c>
      <c r="D33" s="297"/>
      <c r="E33" s="297"/>
      <c r="F33" s="61">
        <v>0</v>
      </c>
      <c r="G33" s="62">
        <f t="shared" si="4"/>
        <v>0</v>
      </c>
      <c r="H33" s="212"/>
    </row>
    <row r="34" spans="1:8" s="31" customFormat="1" x14ac:dyDescent="0.35">
      <c r="A34" s="216" t="str">
        <f t="shared" si="3"/>
        <v>Gas-23</v>
      </c>
      <c r="B34" s="31" t="s">
        <v>39</v>
      </c>
      <c r="C34" s="60">
        <v>0</v>
      </c>
      <c r="D34" s="297"/>
      <c r="E34" s="297"/>
      <c r="F34" s="61">
        <v>0</v>
      </c>
      <c r="G34" s="62">
        <f t="shared" si="4"/>
        <v>0</v>
      </c>
      <c r="H34" s="212"/>
    </row>
    <row r="35" spans="1:8" s="31" customFormat="1" x14ac:dyDescent="0.35">
      <c r="A35" s="216" t="str">
        <f t="shared" si="3"/>
        <v>Gas-24</v>
      </c>
      <c r="B35" s="31" t="s">
        <v>39</v>
      </c>
      <c r="C35" s="60">
        <v>0</v>
      </c>
      <c r="D35" s="297"/>
      <c r="E35" s="297"/>
      <c r="F35" s="61">
        <v>0</v>
      </c>
      <c r="G35" s="62">
        <f t="shared" si="4"/>
        <v>0</v>
      </c>
      <c r="H35" s="212"/>
    </row>
    <row r="36" spans="1:8" s="31" customFormat="1" x14ac:dyDescent="0.35">
      <c r="A36" s="216" t="str">
        <f t="shared" si="3"/>
        <v>Gas-25</v>
      </c>
      <c r="B36" s="31" t="s">
        <v>39</v>
      </c>
      <c r="C36" s="60">
        <v>0</v>
      </c>
      <c r="D36" s="297"/>
      <c r="E36" s="297"/>
      <c r="F36" s="61">
        <v>0</v>
      </c>
      <c r="G36" s="62">
        <f t="shared" si="4"/>
        <v>0</v>
      </c>
      <c r="H36" s="212"/>
    </row>
    <row r="37" spans="1:8" s="31" customFormat="1" x14ac:dyDescent="0.35">
      <c r="A37" s="216"/>
      <c r="B37" s="219" t="s">
        <v>47</v>
      </c>
      <c r="C37" s="78">
        <f>SUM(C31:C36)</f>
        <v>0</v>
      </c>
      <c r="D37" s="299"/>
      <c r="E37" s="299"/>
      <c r="F37" s="64"/>
      <c r="G37" s="65">
        <f>SUM(G31:G36)</f>
        <v>0</v>
      </c>
      <c r="H37" s="300"/>
    </row>
    <row r="38" spans="1:8" s="31" customFormat="1" x14ac:dyDescent="0.35">
      <c r="A38" s="216"/>
      <c r="B38" s="12"/>
      <c r="C38" s="52"/>
      <c r="D38" s="297"/>
      <c r="E38" s="297"/>
      <c r="F38" s="53"/>
      <c r="G38" s="67"/>
      <c r="H38" s="212"/>
    </row>
    <row r="39" spans="1:8" s="31" customFormat="1" ht="14" x14ac:dyDescent="0.35">
      <c r="A39" s="320"/>
      <c r="B39" s="159" t="s">
        <v>166</v>
      </c>
      <c r="C39" s="134"/>
      <c r="D39" s="135"/>
      <c r="E39" s="135"/>
      <c r="F39" s="136"/>
      <c r="G39" s="142">
        <f>G27+G37</f>
        <v>0</v>
      </c>
      <c r="H39" s="209"/>
    </row>
    <row r="40" spans="1:8" x14ac:dyDescent="0.35">
      <c r="A40" s="216"/>
      <c r="C40" s="244"/>
      <c r="F40" s="245"/>
      <c r="G40" s="246"/>
      <c r="H40" s="212"/>
    </row>
    <row r="41" spans="1:8" s="31" customFormat="1" ht="6" customHeight="1" thickBot="1" x14ac:dyDescent="0.4">
      <c r="A41" s="247"/>
      <c r="B41" s="248"/>
      <c r="C41" s="249"/>
      <c r="D41" s="301"/>
      <c r="E41" s="301"/>
      <c r="F41" s="250"/>
      <c r="G41" s="251"/>
      <c r="H41" s="252"/>
    </row>
  </sheetData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-Price Sheet
&amp;A</oddHeader>
    <oddFooter>&amp;L&amp;A&amp;R&amp;P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autoPageBreaks="0" fitToPage="1"/>
  </sheetPr>
  <dimension ref="A1:H63"/>
  <sheetViews>
    <sheetView zoomScale="70" zoomScaleNormal="70" zoomScalePageLayoutView="90" workbookViewId="0">
      <selection activeCell="J23" sqref="J23"/>
    </sheetView>
  </sheetViews>
  <sheetFormatPr defaultColWidth="9" defaultRowHeight="12.5" x14ac:dyDescent="0.35"/>
  <cols>
    <col min="1" max="1" width="12" style="12" customWidth="1"/>
    <col min="2" max="2" width="60.6328125" style="12" customWidth="1"/>
    <col min="3" max="3" width="13.6328125" style="74" customWidth="1"/>
    <col min="4" max="4" width="16.81640625" style="76" customWidth="1"/>
    <col min="5" max="5" width="22.36328125" style="77" customWidth="1"/>
    <col min="6" max="6" width="35.6328125" style="17" customWidth="1"/>
    <col min="7" max="16384" width="9" style="12"/>
  </cols>
  <sheetData>
    <row r="1" spans="1:8" s="31" customFormat="1" ht="24" customHeight="1" thickBot="1" x14ac:dyDescent="0.4">
      <c r="A1" s="177"/>
      <c r="B1" s="234" t="str">
        <f ca="1">MID(CELL("filename",A1),FIND("]",CELL("filename",A1))+1,255)</f>
        <v>Electric Installation</v>
      </c>
      <c r="C1" s="198"/>
      <c r="D1" s="199"/>
      <c r="E1" s="199"/>
      <c r="F1" s="200"/>
      <c r="G1" s="106"/>
      <c r="H1" s="104"/>
    </row>
    <row r="2" spans="1:8" s="31" customFormat="1" ht="27" customHeight="1" thickBot="1" x14ac:dyDescent="0.4">
      <c r="A2" s="202"/>
      <c r="B2" s="107"/>
      <c r="C2" s="235"/>
      <c r="D2" s="366" t="s">
        <v>215</v>
      </c>
      <c r="E2" s="367"/>
      <c r="F2" s="212"/>
    </row>
    <row r="3" spans="1:8" s="31" customFormat="1" ht="34.5" customHeight="1" thickBot="1" x14ac:dyDescent="0.4">
      <c r="A3" s="40" t="s">
        <v>25</v>
      </c>
      <c r="B3" s="32" t="s">
        <v>23</v>
      </c>
      <c r="C3" s="95" t="s">
        <v>26</v>
      </c>
      <c r="D3" s="97" t="s">
        <v>29</v>
      </c>
      <c r="E3" s="33" t="s">
        <v>24</v>
      </c>
      <c r="F3" s="44" t="s">
        <v>30</v>
      </c>
    </row>
    <row r="4" spans="1:8" s="31" customFormat="1" ht="6" customHeight="1" x14ac:dyDescent="0.35">
      <c r="A4" s="180"/>
      <c r="B4" s="34"/>
      <c r="C4" s="45"/>
      <c r="D4" s="47"/>
      <c r="E4" s="35"/>
      <c r="F4" s="295"/>
    </row>
    <row r="5" spans="1:8" s="31" customFormat="1" ht="4.5" customHeight="1" x14ac:dyDescent="0.35">
      <c r="A5" s="182"/>
      <c r="B5" s="238"/>
      <c r="C5" s="49"/>
      <c r="D5" s="50"/>
      <c r="E5" s="36"/>
      <c r="F5" s="208"/>
    </row>
    <row r="6" spans="1:8" s="31" customFormat="1" ht="14" x14ac:dyDescent="0.35">
      <c r="A6" s="184" t="s">
        <v>103</v>
      </c>
      <c r="B6" s="128"/>
      <c r="C6" s="134"/>
      <c r="D6" s="136"/>
      <c r="E6" s="137"/>
      <c r="F6" s="209"/>
    </row>
    <row r="7" spans="1:8" s="31" customFormat="1" ht="14" x14ac:dyDescent="0.35">
      <c r="A7" s="210"/>
      <c r="B7" s="211"/>
      <c r="C7" s="52"/>
      <c r="D7" s="53"/>
      <c r="E7" s="54"/>
      <c r="F7" s="212"/>
    </row>
    <row r="8" spans="1:8" s="31" customFormat="1" x14ac:dyDescent="0.35">
      <c r="A8" s="213"/>
      <c r="B8" s="222" t="s">
        <v>104</v>
      </c>
      <c r="C8" s="56"/>
      <c r="D8" s="57"/>
      <c r="E8" s="58"/>
      <c r="F8" s="215"/>
    </row>
    <row r="9" spans="1:8" s="31" customFormat="1" x14ac:dyDescent="0.35">
      <c r="A9" s="216" t="s">
        <v>105</v>
      </c>
      <c r="B9" s="217" t="s">
        <v>34</v>
      </c>
      <c r="C9" s="60">
        <v>0</v>
      </c>
      <c r="D9" s="61">
        <v>0</v>
      </c>
      <c r="E9" s="62">
        <f>D9*C9</f>
        <v>0</v>
      </c>
      <c r="F9" s="212"/>
    </row>
    <row r="10" spans="1:8" s="31" customFormat="1" x14ac:dyDescent="0.35">
      <c r="A10" s="216" t="str">
        <f>LEFT(A9,SEARCH("-",A9))&amp;RIGHT(A9,LEN(A9)-SEARCH("-",A9))+1</f>
        <v>EInstall-2</v>
      </c>
      <c r="B10" s="217" t="s">
        <v>35</v>
      </c>
      <c r="C10" s="60">
        <v>0</v>
      </c>
      <c r="D10" s="61">
        <v>0</v>
      </c>
      <c r="E10" s="62">
        <f t="shared" ref="E10:E16" si="0">D10*C10</f>
        <v>0</v>
      </c>
      <c r="F10" s="212"/>
    </row>
    <row r="11" spans="1:8" s="31" customFormat="1" x14ac:dyDescent="0.35">
      <c r="A11" s="216" t="str">
        <f t="shared" ref="A11:A16" si="1">LEFT(A10,SEARCH("-",A10))&amp;RIGHT(A10,LEN(A10)-SEARCH("-",A10))+1</f>
        <v>EInstall-3</v>
      </c>
      <c r="B11" s="217" t="s">
        <v>36</v>
      </c>
      <c r="C11" s="60">
        <v>0</v>
      </c>
      <c r="D11" s="61">
        <v>0</v>
      </c>
      <c r="E11" s="62">
        <f t="shared" si="0"/>
        <v>0</v>
      </c>
      <c r="F11" s="212"/>
    </row>
    <row r="12" spans="1:8" s="31" customFormat="1" x14ac:dyDescent="0.35">
      <c r="A12" s="216" t="str">
        <f t="shared" si="1"/>
        <v>EInstall-4</v>
      </c>
      <c r="B12" s="12" t="s">
        <v>37</v>
      </c>
      <c r="C12" s="60">
        <v>0</v>
      </c>
      <c r="D12" s="61">
        <v>0</v>
      </c>
      <c r="E12" s="62">
        <f t="shared" si="0"/>
        <v>0</v>
      </c>
      <c r="F12" s="212"/>
    </row>
    <row r="13" spans="1:8" s="31" customFormat="1" x14ac:dyDescent="0.35">
      <c r="A13" s="216" t="str">
        <f t="shared" si="1"/>
        <v>EInstall-5</v>
      </c>
      <c r="B13" s="12" t="s">
        <v>38</v>
      </c>
      <c r="C13" s="60">
        <v>0</v>
      </c>
      <c r="D13" s="61">
        <v>0</v>
      </c>
      <c r="E13" s="62">
        <f t="shared" si="0"/>
        <v>0</v>
      </c>
      <c r="F13" s="212"/>
    </row>
    <row r="14" spans="1:8" s="31" customFormat="1" x14ac:dyDescent="0.35">
      <c r="A14" s="216" t="str">
        <f t="shared" si="1"/>
        <v>EInstall-6</v>
      </c>
      <c r="B14" s="12" t="s">
        <v>39</v>
      </c>
      <c r="C14" s="60">
        <v>0</v>
      </c>
      <c r="D14" s="61">
        <v>0</v>
      </c>
      <c r="E14" s="62">
        <f t="shared" si="0"/>
        <v>0</v>
      </c>
      <c r="F14" s="212"/>
    </row>
    <row r="15" spans="1:8" s="31" customFormat="1" x14ac:dyDescent="0.35">
      <c r="A15" s="216" t="str">
        <f t="shared" si="1"/>
        <v>EInstall-7</v>
      </c>
      <c r="B15" s="12" t="s">
        <v>39</v>
      </c>
      <c r="C15" s="60">
        <v>0</v>
      </c>
      <c r="D15" s="61">
        <v>0</v>
      </c>
      <c r="E15" s="62">
        <f t="shared" si="0"/>
        <v>0</v>
      </c>
      <c r="F15" s="212"/>
    </row>
    <row r="16" spans="1:8" s="31" customFormat="1" x14ac:dyDescent="0.35">
      <c r="A16" s="216" t="str">
        <f t="shared" si="1"/>
        <v>EInstall-8</v>
      </c>
      <c r="B16" s="12" t="s">
        <v>39</v>
      </c>
      <c r="C16" s="60">
        <v>0</v>
      </c>
      <c r="D16" s="61">
        <v>0</v>
      </c>
      <c r="E16" s="62">
        <f t="shared" si="0"/>
        <v>0</v>
      </c>
      <c r="F16" s="212"/>
    </row>
    <row r="17" spans="1:6" s="31" customFormat="1" x14ac:dyDescent="0.35">
      <c r="A17" s="242"/>
      <c r="B17" s="219" t="s">
        <v>106</v>
      </c>
      <c r="C17" s="78"/>
      <c r="D17" s="64"/>
      <c r="E17" s="65">
        <f>SUM(E9:E16)</f>
        <v>0</v>
      </c>
      <c r="F17" s="300"/>
    </row>
    <row r="18" spans="1:6" s="31" customFormat="1" x14ac:dyDescent="0.35">
      <c r="A18" s="242"/>
      <c r="B18" s="303"/>
      <c r="C18" s="52"/>
      <c r="D18" s="53"/>
      <c r="E18" s="67"/>
      <c r="F18" s="212"/>
    </row>
    <row r="19" spans="1:6" s="31" customFormat="1" x14ac:dyDescent="0.35">
      <c r="A19" s="242"/>
      <c r="B19" s="222" t="s">
        <v>107</v>
      </c>
      <c r="C19" s="68"/>
      <c r="D19" s="57"/>
      <c r="E19" s="58"/>
      <c r="F19" s="215"/>
    </row>
    <row r="20" spans="1:6" s="31" customFormat="1" x14ac:dyDescent="0.35">
      <c r="A20" s="216" t="str">
        <f>LEFT(A16,SEARCH("-",A16))&amp;RIGHT(A16,LEN(A16)-SEARCH("-",A16))+1</f>
        <v>EInstall-9</v>
      </c>
      <c r="B20" s="12" t="s">
        <v>91</v>
      </c>
      <c r="C20" s="325">
        <v>67218</v>
      </c>
      <c r="D20" s="61">
        <v>0</v>
      </c>
      <c r="E20" s="62">
        <f t="shared" ref="E20:E30" si="2">D20*C20</f>
        <v>0</v>
      </c>
      <c r="F20" s="212"/>
    </row>
    <row r="21" spans="1:6" s="31" customFormat="1" x14ac:dyDescent="0.35">
      <c r="A21" s="216" t="str">
        <f>LEFT(A20,SEARCH("-",A20))&amp;RIGHT(A20,LEN(A20)-SEARCH("-",A20))+1</f>
        <v>EInstall-10</v>
      </c>
      <c r="B21" s="12" t="s">
        <v>92</v>
      </c>
      <c r="C21" s="325">
        <v>1851</v>
      </c>
      <c r="D21" s="61">
        <v>0</v>
      </c>
      <c r="E21" s="62">
        <f t="shared" si="2"/>
        <v>0</v>
      </c>
      <c r="F21" s="212"/>
    </row>
    <row r="22" spans="1:6" s="31" customFormat="1" x14ac:dyDescent="0.35">
      <c r="A22" s="216" t="str">
        <f t="shared" ref="A22:A30" si="3">LEFT(A21,SEARCH("-",A21))&amp;RIGHT(A21,LEN(A21)-SEARCH("-",A21))+1</f>
        <v>EInstall-11</v>
      </c>
      <c r="B22" s="12" t="s">
        <v>164</v>
      </c>
      <c r="C22" s="326">
        <v>103</v>
      </c>
      <c r="D22" s="61">
        <v>0</v>
      </c>
      <c r="E22" s="62">
        <f t="shared" si="2"/>
        <v>0</v>
      </c>
      <c r="F22" s="212"/>
    </row>
    <row r="23" spans="1:6" s="31" customFormat="1" x14ac:dyDescent="0.35">
      <c r="A23" s="216" t="str">
        <f t="shared" si="3"/>
        <v>EInstall-12</v>
      </c>
      <c r="B23" s="12" t="s">
        <v>163</v>
      </c>
      <c r="C23" s="326">
        <v>204</v>
      </c>
      <c r="D23" s="61">
        <v>0</v>
      </c>
      <c r="E23" s="62">
        <f t="shared" si="2"/>
        <v>0</v>
      </c>
      <c r="F23" s="212"/>
    </row>
    <row r="24" spans="1:6" s="31" customFormat="1" x14ac:dyDescent="0.35">
      <c r="A24" s="216" t="str">
        <f t="shared" si="3"/>
        <v>EInstall-13</v>
      </c>
      <c r="B24" s="12" t="s">
        <v>161</v>
      </c>
      <c r="C24" s="326">
        <v>527</v>
      </c>
      <c r="D24" s="61">
        <v>0</v>
      </c>
      <c r="E24" s="62">
        <f t="shared" si="2"/>
        <v>0</v>
      </c>
      <c r="F24" s="212"/>
    </row>
    <row r="25" spans="1:6" s="31" customFormat="1" x14ac:dyDescent="0.35">
      <c r="A25" s="216" t="str">
        <f t="shared" si="3"/>
        <v>EInstall-14</v>
      </c>
      <c r="B25" s="12" t="s">
        <v>93</v>
      </c>
      <c r="C25" s="325">
        <v>1606</v>
      </c>
      <c r="D25" s="61">
        <v>0</v>
      </c>
      <c r="E25" s="62">
        <f t="shared" si="2"/>
        <v>0</v>
      </c>
      <c r="F25" s="212"/>
    </row>
    <row r="26" spans="1:6" s="31" customFormat="1" x14ac:dyDescent="0.35">
      <c r="A26" s="216" t="str">
        <f t="shared" si="3"/>
        <v>EInstall-15</v>
      </c>
      <c r="B26" s="12" t="s">
        <v>94</v>
      </c>
      <c r="C26" s="325">
        <v>1883</v>
      </c>
      <c r="D26" s="61">
        <v>0</v>
      </c>
      <c r="E26" s="62">
        <f t="shared" si="2"/>
        <v>0</v>
      </c>
      <c r="F26" s="212"/>
    </row>
    <row r="27" spans="1:6" s="31" customFormat="1" x14ac:dyDescent="0.35">
      <c r="A27" s="216" t="str">
        <f t="shared" si="3"/>
        <v>EInstall-16</v>
      </c>
      <c r="B27" s="12" t="s">
        <v>162</v>
      </c>
      <c r="C27" s="326">
        <v>9</v>
      </c>
      <c r="D27" s="61">
        <v>0</v>
      </c>
      <c r="E27" s="62">
        <f t="shared" si="2"/>
        <v>0</v>
      </c>
      <c r="F27" s="212"/>
    </row>
    <row r="28" spans="1:6" s="31" customFormat="1" x14ac:dyDescent="0.35">
      <c r="A28" s="216" t="str">
        <f t="shared" si="3"/>
        <v>EInstall-17</v>
      </c>
      <c r="B28" s="31" t="s">
        <v>39</v>
      </c>
      <c r="C28" s="66">
        <v>0</v>
      </c>
      <c r="D28" s="61">
        <v>0</v>
      </c>
      <c r="E28" s="62">
        <f t="shared" si="2"/>
        <v>0</v>
      </c>
      <c r="F28" s="212"/>
    </row>
    <row r="29" spans="1:6" s="31" customFormat="1" x14ac:dyDescent="0.35">
      <c r="A29" s="216" t="str">
        <f t="shared" si="3"/>
        <v>EInstall-18</v>
      </c>
      <c r="B29" s="31" t="s">
        <v>39</v>
      </c>
      <c r="C29" s="66">
        <v>0</v>
      </c>
      <c r="D29" s="61">
        <v>0</v>
      </c>
      <c r="E29" s="62">
        <f t="shared" si="2"/>
        <v>0</v>
      </c>
      <c r="F29" s="212"/>
    </row>
    <row r="30" spans="1:6" s="31" customFormat="1" x14ac:dyDescent="0.35">
      <c r="A30" s="216" t="str">
        <f t="shared" si="3"/>
        <v>EInstall-19</v>
      </c>
      <c r="B30" s="31" t="s">
        <v>39</v>
      </c>
      <c r="C30" s="66">
        <v>0</v>
      </c>
      <c r="D30" s="61">
        <v>0</v>
      </c>
      <c r="E30" s="62">
        <f t="shared" si="2"/>
        <v>0</v>
      </c>
      <c r="F30" s="212"/>
    </row>
    <row r="31" spans="1:6" s="31" customFormat="1" x14ac:dyDescent="0.35">
      <c r="A31" s="242"/>
      <c r="B31" s="219" t="s">
        <v>108</v>
      </c>
      <c r="C31" s="158">
        <f>SUM(C20:C30)</f>
        <v>73401</v>
      </c>
      <c r="D31" s="64"/>
      <c r="E31" s="65">
        <f>SUM(E20:E30)</f>
        <v>0</v>
      </c>
      <c r="F31" s="300"/>
    </row>
    <row r="32" spans="1:6" s="31" customFormat="1" x14ac:dyDescent="0.35">
      <c r="A32" s="242"/>
      <c r="B32" s="221"/>
      <c r="C32" s="66"/>
      <c r="D32" s="53"/>
      <c r="E32" s="67"/>
      <c r="F32" s="212"/>
    </row>
    <row r="33" spans="1:6" s="31" customFormat="1" x14ac:dyDescent="0.35">
      <c r="A33" s="242"/>
      <c r="B33" s="222" t="s">
        <v>109</v>
      </c>
      <c r="C33" s="68"/>
      <c r="D33" s="57"/>
      <c r="E33" s="58"/>
      <c r="F33" s="215"/>
    </row>
    <row r="34" spans="1:6" s="31" customFormat="1" x14ac:dyDescent="0.35">
      <c r="A34" s="216" t="str">
        <f>LEFT(A30,SEARCH("-",A30))&amp;RIGHT(A30,LEN(A30)-SEARCH("-",A30))+1</f>
        <v>EInstall-20</v>
      </c>
      <c r="B34" s="12" t="s">
        <v>110</v>
      </c>
      <c r="C34" s="91">
        <v>0</v>
      </c>
      <c r="D34" s="61">
        <v>0</v>
      </c>
      <c r="E34" s="62">
        <f>D34*C34</f>
        <v>0</v>
      </c>
      <c r="F34" s="212"/>
    </row>
    <row r="35" spans="1:6" s="31" customFormat="1" x14ac:dyDescent="0.35">
      <c r="A35" s="216" t="str">
        <f>LEFT(A34,SEARCH("-",A34))&amp;RIGHT(A34,LEN(A34)-SEARCH("-",A34))+1</f>
        <v>EInstall-21</v>
      </c>
      <c r="B35" s="12" t="s">
        <v>54</v>
      </c>
      <c r="C35" s="91">
        <v>0</v>
      </c>
      <c r="D35" s="61">
        <v>0</v>
      </c>
      <c r="E35" s="62">
        <f>D35*C35</f>
        <v>0</v>
      </c>
      <c r="F35" s="212"/>
    </row>
    <row r="36" spans="1:6" s="31" customFormat="1" x14ac:dyDescent="0.35">
      <c r="A36" s="216" t="str">
        <f>LEFT(A35,SEARCH("-",A35))&amp;RIGHT(A35,LEN(A35)-SEARCH("-",A35))+1</f>
        <v>EInstall-22</v>
      </c>
      <c r="B36" s="12" t="s">
        <v>39</v>
      </c>
      <c r="C36" s="66"/>
      <c r="D36" s="53">
        <v>0</v>
      </c>
      <c r="E36" s="54">
        <f>D36*C36</f>
        <v>0</v>
      </c>
      <c r="F36" s="212"/>
    </row>
    <row r="37" spans="1:6" s="31" customFormat="1" x14ac:dyDescent="0.35">
      <c r="A37" s="216" t="str">
        <f>LEFT(A36,SEARCH("-",A36))&amp;RIGHT(A36,LEN(A36)-SEARCH("-",A36))+1</f>
        <v>EInstall-23</v>
      </c>
      <c r="B37" s="31" t="s">
        <v>39</v>
      </c>
      <c r="C37" s="91"/>
      <c r="D37" s="61">
        <v>0</v>
      </c>
      <c r="E37" s="62">
        <f>D37*C37</f>
        <v>0</v>
      </c>
      <c r="F37" s="212"/>
    </row>
    <row r="38" spans="1:6" s="31" customFormat="1" x14ac:dyDescent="0.35">
      <c r="A38" s="242"/>
      <c r="B38" s="302" t="s">
        <v>111</v>
      </c>
      <c r="C38" s="78">
        <f>SUM(C34:C37)</f>
        <v>0</v>
      </c>
      <c r="D38" s="64"/>
      <c r="E38" s="65">
        <f>SUM(E34:E37)</f>
        <v>0</v>
      </c>
      <c r="F38" s="300"/>
    </row>
    <row r="39" spans="1:6" s="31" customFormat="1" x14ac:dyDescent="0.35">
      <c r="A39" s="242"/>
      <c r="B39" s="303"/>
      <c r="C39" s="52"/>
      <c r="D39" s="53"/>
      <c r="E39" s="67"/>
      <c r="F39" s="212"/>
    </row>
    <row r="40" spans="1:6" s="31" customFormat="1" x14ac:dyDescent="0.35">
      <c r="A40" s="242"/>
      <c r="B40" s="222" t="s">
        <v>46</v>
      </c>
      <c r="C40" s="56"/>
      <c r="D40" s="108"/>
      <c r="E40" s="58"/>
      <c r="F40" s="215"/>
    </row>
    <row r="41" spans="1:6" s="31" customFormat="1" x14ac:dyDescent="0.35">
      <c r="A41" s="216" t="str">
        <f>LEFT(A37,SEARCH("-",A37))&amp;RIGHT(A37,LEN(A37)-SEARCH("-",A37))+1</f>
        <v>EInstall-24</v>
      </c>
      <c r="B41" s="31" t="s">
        <v>39</v>
      </c>
      <c r="C41" s="60">
        <v>0</v>
      </c>
      <c r="D41" s="61">
        <v>0</v>
      </c>
      <c r="E41" s="62">
        <f t="shared" ref="E41:E47" si="4">D41*C41</f>
        <v>0</v>
      </c>
      <c r="F41" s="212"/>
    </row>
    <row r="42" spans="1:6" s="31" customFormat="1" x14ac:dyDescent="0.35">
      <c r="A42" s="216" t="str">
        <f t="shared" ref="A42:A47" si="5">LEFT(A41,SEARCH("-",A41))&amp;RIGHT(A41,LEN(A41)-SEARCH("-",A41))+1</f>
        <v>EInstall-25</v>
      </c>
      <c r="B42" s="31" t="s">
        <v>39</v>
      </c>
      <c r="C42" s="60"/>
      <c r="D42" s="61">
        <v>0</v>
      </c>
      <c r="E42" s="62">
        <f t="shared" si="4"/>
        <v>0</v>
      </c>
      <c r="F42" s="212"/>
    </row>
    <row r="43" spans="1:6" s="31" customFormat="1" x14ac:dyDescent="0.35">
      <c r="A43" s="216" t="str">
        <f t="shared" si="5"/>
        <v>EInstall-26</v>
      </c>
      <c r="B43" s="31" t="s">
        <v>39</v>
      </c>
      <c r="C43" s="60"/>
      <c r="D43" s="61">
        <v>0</v>
      </c>
      <c r="E43" s="62">
        <f t="shared" si="4"/>
        <v>0</v>
      </c>
      <c r="F43" s="212"/>
    </row>
    <row r="44" spans="1:6" s="31" customFormat="1" x14ac:dyDescent="0.35">
      <c r="A44" s="216" t="str">
        <f t="shared" si="5"/>
        <v>EInstall-27</v>
      </c>
      <c r="B44" s="31" t="s">
        <v>39</v>
      </c>
      <c r="C44" s="60"/>
      <c r="D44" s="61">
        <v>0</v>
      </c>
      <c r="E44" s="62">
        <f t="shared" si="4"/>
        <v>0</v>
      </c>
      <c r="F44" s="212"/>
    </row>
    <row r="45" spans="1:6" s="31" customFormat="1" x14ac:dyDescent="0.35">
      <c r="A45" s="216" t="str">
        <f t="shared" si="5"/>
        <v>EInstall-28</v>
      </c>
      <c r="B45" s="31" t="s">
        <v>39</v>
      </c>
      <c r="C45" s="60"/>
      <c r="D45" s="61">
        <v>0</v>
      </c>
      <c r="E45" s="62">
        <f t="shared" si="4"/>
        <v>0</v>
      </c>
      <c r="F45" s="212"/>
    </row>
    <row r="46" spans="1:6" s="31" customFormat="1" x14ac:dyDescent="0.35">
      <c r="A46" s="216" t="str">
        <f t="shared" si="5"/>
        <v>EInstall-29</v>
      </c>
      <c r="B46" s="31" t="s">
        <v>39</v>
      </c>
      <c r="C46" s="60"/>
      <c r="D46" s="61">
        <v>0</v>
      </c>
      <c r="E46" s="62">
        <f t="shared" si="4"/>
        <v>0</v>
      </c>
      <c r="F46" s="212"/>
    </row>
    <row r="47" spans="1:6" s="31" customFormat="1" x14ac:dyDescent="0.35">
      <c r="A47" s="216" t="str">
        <f t="shared" si="5"/>
        <v>EInstall-30</v>
      </c>
      <c r="B47" s="31" t="s">
        <v>39</v>
      </c>
      <c r="C47" s="60"/>
      <c r="D47" s="61">
        <v>0</v>
      </c>
      <c r="E47" s="62">
        <f t="shared" si="4"/>
        <v>0</v>
      </c>
      <c r="F47" s="212"/>
    </row>
    <row r="48" spans="1:6" s="31" customFormat="1" x14ac:dyDescent="0.35">
      <c r="A48" s="216"/>
      <c r="B48" s="302" t="s">
        <v>47</v>
      </c>
      <c r="C48" s="78">
        <f>SUM(C41:C47)</f>
        <v>0</v>
      </c>
      <c r="D48" s="64"/>
      <c r="E48" s="65">
        <f>SUM(E41:E47)</f>
        <v>0</v>
      </c>
      <c r="F48" s="300"/>
    </row>
    <row r="49" spans="1:6" s="31" customFormat="1" x14ac:dyDescent="0.35">
      <c r="A49" s="216"/>
      <c r="B49" s="327"/>
      <c r="C49" s="52"/>
      <c r="D49" s="53"/>
      <c r="E49" s="67"/>
      <c r="F49" s="212"/>
    </row>
    <row r="50" spans="1:6" s="31" customFormat="1" x14ac:dyDescent="0.35">
      <c r="A50" s="242"/>
      <c r="B50" s="222" t="s">
        <v>112</v>
      </c>
      <c r="C50" s="56"/>
      <c r="D50" s="57"/>
      <c r="E50" s="58"/>
      <c r="F50" s="215"/>
    </row>
    <row r="51" spans="1:6" s="31" customFormat="1" x14ac:dyDescent="0.35">
      <c r="A51" s="216" t="str">
        <f>LEFT(A47,SEARCH("-",A47))&amp;RIGHT(A47,LEN(A47)-SEARCH("-",A47))+1</f>
        <v>EInstall-31</v>
      </c>
      <c r="B51" s="12" t="s">
        <v>113</v>
      </c>
      <c r="C51" s="60">
        <v>0</v>
      </c>
      <c r="D51" s="61">
        <v>0</v>
      </c>
      <c r="E51" s="62">
        <f t="shared" ref="E51:E58" si="6">D51*C51</f>
        <v>0</v>
      </c>
      <c r="F51" s="212"/>
    </row>
    <row r="52" spans="1:6" s="31" customFormat="1" x14ac:dyDescent="0.35">
      <c r="A52" s="216" t="str">
        <f>LEFT(A51,SEARCH("-",A51))&amp;RIGHT(A51,LEN(A51)-SEARCH("-",A51))+1</f>
        <v>EInstall-32</v>
      </c>
      <c r="B52" s="12" t="s">
        <v>114</v>
      </c>
      <c r="C52" s="60">
        <v>0</v>
      </c>
      <c r="D52" s="61">
        <v>0</v>
      </c>
      <c r="E52" s="62">
        <f t="shared" si="6"/>
        <v>0</v>
      </c>
      <c r="F52" s="212"/>
    </row>
    <row r="53" spans="1:6" s="31" customFormat="1" x14ac:dyDescent="0.35">
      <c r="A53" s="216" t="str">
        <f t="shared" ref="A53:A58" si="7">LEFT(A52,SEARCH("-",A52))&amp;RIGHT(A52,LEN(A52)-SEARCH("-",A52))+1</f>
        <v>EInstall-33</v>
      </c>
      <c r="B53" s="12" t="s">
        <v>115</v>
      </c>
      <c r="C53" s="60">
        <v>0</v>
      </c>
      <c r="D53" s="61">
        <v>0</v>
      </c>
      <c r="E53" s="62">
        <f t="shared" si="6"/>
        <v>0</v>
      </c>
      <c r="F53" s="212"/>
    </row>
    <row r="54" spans="1:6" s="31" customFormat="1" x14ac:dyDescent="0.35">
      <c r="A54" s="216" t="str">
        <f t="shared" si="7"/>
        <v>EInstall-34</v>
      </c>
      <c r="B54" s="12" t="s">
        <v>116</v>
      </c>
      <c r="C54" s="60">
        <v>0</v>
      </c>
      <c r="D54" s="61">
        <v>0</v>
      </c>
      <c r="E54" s="62">
        <f t="shared" si="6"/>
        <v>0</v>
      </c>
      <c r="F54" s="212"/>
    </row>
    <row r="55" spans="1:6" s="31" customFormat="1" x14ac:dyDescent="0.35">
      <c r="A55" s="216" t="str">
        <f t="shared" si="7"/>
        <v>EInstall-35</v>
      </c>
      <c r="B55" s="31" t="s">
        <v>39</v>
      </c>
      <c r="C55" s="60"/>
      <c r="D55" s="61">
        <v>0</v>
      </c>
      <c r="E55" s="62">
        <f t="shared" si="6"/>
        <v>0</v>
      </c>
      <c r="F55" s="212"/>
    </row>
    <row r="56" spans="1:6" s="31" customFormat="1" x14ac:dyDescent="0.35">
      <c r="A56" s="216" t="str">
        <f t="shared" si="7"/>
        <v>EInstall-36</v>
      </c>
      <c r="B56" s="31" t="s">
        <v>39</v>
      </c>
      <c r="C56" s="60"/>
      <c r="D56" s="61">
        <v>0</v>
      </c>
      <c r="E56" s="62">
        <f t="shared" si="6"/>
        <v>0</v>
      </c>
      <c r="F56" s="212"/>
    </row>
    <row r="57" spans="1:6" s="31" customFormat="1" x14ac:dyDescent="0.35">
      <c r="A57" s="216" t="str">
        <f t="shared" si="7"/>
        <v>EInstall-37</v>
      </c>
      <c r="B57" s="31" t="s">
        <v>39</v>
      </c>
      <c r="C57" s="60"/>
      <c r="D57" s="61">
        <v>0</v>
      </c>
      <c r="E57" s="62">
        <f t="shared" si="6"/>
        <v>0</v>
      </c>
      <c r="F57" s="212"/>
    </row>
    <row r="58" spans="1:6" s="31" customFormat="1" x14ac:dyDescent="0.35">
      <c r="A58" s="216" t="str">
        <f t="shared" si="7"/>
        <v>EInstall-38</v>
      </c>
      <c r="B58" s="31" t="s">
        <v>39</v>
      </c>
      <c r="C58" s="60"/>
      <c r="D58" s="61">
        <v>0</v>
      </c>
      <c r="E58" s="62">
        <f t="shared" si="6"/>
        <v>0</v>
      </c>
      <c r="F58" s="212"/>
    </row>
    <row r="59" spans="1:6" s="31" customFormat="1" x14ac:dyDescent="0.35">
      <c r="A59" s="242"/>
      <c r="B59" s="219" t="s">
        <v>117</v>
      </c>
      <c r="C59" s="78">
        <f>SUM(C51:C58)</f>
        <v>0</v>
      </c>
      <c r="D59" s="64"/>
      <c r="E59" s="65">
        <f>SUM(E51:E58)</f>
        <v>0</v>
      </c>
      <c r="F59" s="300"/>
    </row>
    <row r="60" spans="1:6" s="31" customFormat="1" x14ac:dyDescent="0.35">
      <c r="A60" s="242"/>
      <c r="B60" s="12"/>
      <c r="C60" s="52"/>
      <c r="D60" s="53"/>
      <c r="E60" s="67"/>
      <c r="F60" s="212"/>
    </row>
    <row r="61" spans="1:6" s="31" customFormat="1" ht="14" x14ac:dyDescent="0.35">
      <c r="A61" s="320"/>
      <c r="B61" s="328" t="s">
        <v>118</v>
      </c>
      <c r="C61" s="134"/>
      <c r="D61" s="136"/>
      <c r="E61" s="139">
        <f>E17+E31+E59+E38+E48</f>
        <v>0</v>
      </c>
      <c r="F61" s="209"/>
    </row>
    <row r="62" spans="1:6" s="31" customFormat="1" ht="13" thickBot="1" x14ac:dyDescent="0.4">
      <c r="A62" s="227"/>
      <c r="B62" s="329"/>
      <c r="C62" s="330"/>
      <c r="D62" s="331"/>
      <c r="E62" s="332"/>
      <c r="F62" s="233"/>
    </row>
    <row r="63" spans="1:6" s="31" customFormat="1" ht="6" customHeight="1" x14ac:dyDescent="0.35">
      <c r="A63" s="69"/>
      <c r="B63" s="69"/>
      <c r="C63" s="70"/>
      <c r="D63" s="71"/>
      <c r="E63" s="72"/>
      <c r="F63" s="73"/>
    </row>
  </sheetData>
  <mergeCells count="1">
    <mergeCell ref="D2:E2"/>
  </mergeCells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autoPageBreaks="0" fitToPage="1"/>
  </sheetPr>
  <dimension ref="A1:I51"/>
  <sheetViews>
    <sheetView zoomScale="70" zoomScaleNormal="70" zoomScalePageLayoutView="90" workbookViewId="0">
      <selection activeCell="D59" sqref="D59"/>
    </sheetView>
  </sheetViews>
  <sheetFormatPr defaultColWidth="9" defaultRowHeight="12.5" x14ac:dyDescent="0.35"/>
  <cols>
    <col min="1" max="1" width="14.81640625" style="12" customWidth="1"/>
    <col min="2" max="2" width="60.6328125" style="12" customWidth="1"/>
    <col min="3" max="3" width="13.6328125" style="74" customWidth="1"/>
    <col min="4" max="4" width="16.81640625" style="76" customWidth="1"/>
    <col min="5" max="5" width="22.36328125" style="77" customWidth="1"/>
    <col min="6" max="6" width="35.6328125" style="17" customWidth="1"/>
    <col min="7" max="16384" width="9" style="12"/>
  </cols>
  <sheetData>
    <row r="1" spans="1:9" s="31" customFormat="1" ht="24" customHeight="1" thickBot="1" x14ac:dyDescent="0.4">
      <c r="A1" s="177"/>
      <c r="B1" s="234" t="str">
        <f ca="1">MID(CELL("filename",A1),FIND("]",CELL("filename",A1))+1,255)</f>
        <v>Water Installation</v>
      </c>
      <c r="C1" s="198"/>
      <c r="D1" s="199"/>
      <c r="E1" s="199"/>
      <c r="F1" s="200"/>
      <c r="G1" s="106"/>
      <c r="H1" s="104"/>
    </row>
    <row r="2" spans="1:9" ht="24" customHeight="1" thickBot="1" x14ac:dyDescent="0.4">
      <c r="A2" s="202"/>
      <c r="B2" s="107"/>
      <c r="C2" s="235"/>
      <c r="D2" s="366" t="s">
        <v>215</v>
      </c>
      <c r="E2" s="367"/>
      <c r="F2" s="236"/>
    </row>
    <row r="3" spans="1:9" ht="34.5" customHeight="1" thickBot="1" x14ac:dyDescent="0.4">
      <c r="A3" s="40" t="s">
        <v>25</v>
      </c>
      <c r="B3" s="32" t="s">
        <v>23</v>
      </c>
      <c r="C3" s="95" t="s">
        <v>26</v>
      </c>
      <c r="D3" s="97" t="s">
        <v>29</v>
      </c>
      <c r="E3" s="33" t="s">
        <v>24</v>
      </c>
      <c r="F3" s="98" t="s">
        <v>30</v>
      </c>
    </row>
    <row r="4" spans="1:9" ht="6" customHeight="1" x14ac:dyDescent="0.35">
      <c r="A4" s="180"/>
      <c r="B4" s="34"/>
      <c r="C4" s="99"/>
      <c r="D4" s="100"/>
      <c r="E4" s="35"/>
      <c r="F4" s="237"/>
    </row>
    <row r="5" spans="1:9" ht="4.5" customHeight="1" x14ac:dyDescent="0.35">
      <c r="A5" s="182"/>
      <c r="B5" s="238"/>
      <c r="C5" s="101"/>
      <c r="D5" s="102"/>
      <c r="E5" s="36"/>
      <c r="F5" s="323"/>
    </row>
    <row r="6" spans="1:9" ht="14" x14ac:dyDescent="0.35">
      <c r="A6" s="184" t="s">
        <v>103</v>
      </c>
      <c r="B6" s="128"/>
      <c r="C6" s="140"/>
      <c r="D6" s="143"/>
      <c r="E6" s="137"/>
      <c r="F6" s="240"/>
    </row>
    <row r="7" spans="1:9" ht="14" x14ac:dyDescent="0.35">
      <c r="A7" s="210"/>
      <c r="B7" s="211"/>
      <c r="C7" s="66"/>
      <c r="D7" s="109"/>
      <c r="E7" s="54"/>
      <c r="F7" s="236"/>
    </row>
    <row r="8" spans="1:9" x14ac:dyDescent="0.35">
      <c r="A8" s="213"/>
      <c r="B8" s="222" t="s">
        <v>96</v>
      </c>
      <c r="C8" s="68"/>
      <c r="D8" s="110"/>
      <c r="E8" s="58"/>
      <c r="F8" s="241"/>
    </row>
    <row r="9" spans="1:9" s="31" customFormat="1" x14ac:dyDescent="0.35">
      <c r="A9" s="216" t="s">
        <v>121</v>
      </c>
      <c r="B9" s="217" t="s">
        <v>171</v>
      </c>
      <c r="C9" s="319">
        <v>36258</v>
      </c>
      <c r="D9" s="61">
        <v>0</v>
      </c>
      <c r="E9" s="62">
        <f>D9*C9</f>
        <v>0</v>
      </c>
      <c r="F9" s="212"/>
      <c r="I9" s="111"/>
    </row>
    <row r="10" spans="1:9" s="31" customFormat="1" x14ac:dyDescent="0.35">
      <c r="A10" s="216" t="str">
        <f>LEFT(A9,SEARCH("-",A9))&amp;RIGHT(A9,LEN(A9)-SEARCH("-",A9))+1</f>
        <v>WInstall-2</v>
      </c>
      <c r="B10" s="217" t="s">
        <v>172</v>
      </c>
      <c r="C10" s="319">
        <v>1012</v>
      </c>
      <c r="D10" s="61">
        <v>0</v>
      </c>
      <c r="E10" s="62">
        <f t="shared" ref="E10:E21" si="0">D10*C10</f>
        <v>0</v>
      </c>
      <c r="F10" s="212"/>
      <c r="I10" s="111"/>
    </row>
    <row r="11" spans="1:9" s="31" customFormat="1" x14ac:dyDescent="0.35">
      <c r="A11" s="216" t="str">
        <f t="shared" ref="A11:A24" si="1">LEFT(A10,SEARCH("-",A10))&amp;RIGHT(A10,LEN(A10)-SEARCH("-",A10))+1</f>
        <v>WInstall-3</v>
      </c>
      <c r="B11" s="217" t="s">
        <v>99</v>
      </c>
      <c r="C11" s="319">
        <v>3399</v>
      </c>
      <c r="D11" s="61">
        <v>0</v>
      </c>
      <c r="E11" s="62">
        <f t="shared" si="0"/>
        <v>0</v>
      </c>
      <c r="F11" s="212"/>
      <c r="I11" s="111"/>
    </row>
    <row r="12" spans="1:9" s="31" customFormat="1" x14ac:dyDescent="0.35">
      <c r="A12" s="216" t="str">
        <f t="shared" si="1"/>
        <v>WInstall-4</v>
      </c>
      <c r="B12" s="12" t="s">
        <v>100</v>
      </c>
      <c r="C12" s="319">
        <v>660</v>
      </c>
      <c r="D12" s="61">
        <v>0</v>
      </c>
      <c r="E12" s="62">
        <f t="shared" si="0"/>
        <v>0</v>
      </c>
      <c r="F12" s="212"/>
      <c r="I12" s="111"/>
    </row>
    <row r="13" spans="1:9" s="31" customFormat="1" x14ac:dyDescent="0.35">
      <c r="A13" s="216" t="str">
        <f t="shared" si="1"/>
        <v>WInstall-5</v>
      </c>
      <c r="B13" s="12" t="s">
        <v>173</v>
      </c>
      <c r="C13" s="319">
        <v>56</v>
      </c>
      <c r="D13" s="61">
        <v>0</v>
      </c>
      <c r="E13" s="62">
        <f t="shared" si="0"/>
        <v>0</v>
      </c>
      <c r="F13" s="212"/>
      <c r="I13" s="111"/>
    </row>
    <row r="14" spans="1:9" s="31" customFormat="1" x14ac:dyDescent="0.35">
      <c r="A14" s="216" t="str">
        <f t="shared" si="1"/>
        <v>WInstall-6</v>
      </c>
      <c r="B14" s="12" t="s">
        <v>174</v>
      </c>
      <c r="C14" s="319">
        <v>66</v>
      </c>
      <c r="D14" s="61">
        <v>0</v>
      </c>
      <c r="E14" s="62">
        <f t="shared" si="0"/>
        <v>0</v>
      </c>
      <c r="F14" s="212"/>
      <c r="I14" s="111"/>
    </row>
    <row r="15" spans="1:9" s="31" customFormat="1" x14ac:dyDescent="0.35">
      <c r="A15" s="216" t="str">
        <f t="shared" si="1"/>
        <v>WInstall-7</v>
      </c>
      <c r="B15" s="12" t="s">
        <v>175</v>
      </c>
      <c r="C15" s="319">
        <v>6</v>
      </c>
      <c r="D15" s="61">
        <v>0</v>
      </c>
      <c r="E15" s="62">
        <f t="shared" si="0"/>
        <v>0</v>
      </c>
      <c r="F15" s="212"/>
      <c r="I15" s="111"/>
    </row>
    <row r="16" spans="1:9" s="31" customFormat="1" x14ac:dyDescent="0.35">
      <c r="A16" s="216" t="str">
        <f t="shared" si="1"/>
        <v>WInstall-8</v>
      </c>
      <c r="B16" s="12" t="s">
        <v>176</v>
      </c>
      <c r="C16" s="319">
        <v>828</v>
      </c>
      <c r="D16" s="61">
        <v>0</v>
      </c>
      <c r="E16" s="62">
        <f t="shared" si="0"/>
        <v>0</v>
      </c>
      <c r="F16" s="212"/>
      <c r="I16" s="111"/>
    </row>
    <row r="17" spans="1:6" s="31" customFormat="1" x14ac:dyDescent="0.35">
      <c r="A17" s="216" t="str">
        <f t="shared" si="1"/>
        <v>WInstall-9</v>
      </c>
      <c r="B17" s="12" t="s">
        <v>177</v>
      </c>
      <c r="C17" s="319">
        <v>56</v>
      </c>
      <c r="D17" s="61">
        <v>0</v>
      </c>
      <c r="E17" s="62">
        <f t="shared" si="0"/>
        <v>0</v>
      </c>
      <c r="F17" s="212"/>
    </row>
    <row r="18" spans="1:6" s="31" customFormat="1" x14ac:dyDescent="0.35">
      <c r="A18" s="216" t="str">
        <f t="shared" si="1"/>
        <v>WInstall-10</v>
      </c>
      <c r="B18" s="12" t="s">
        <v>178</v>
      </c>
      <c r="C18" s="319">
        <v>3</v>
      </c>
      <c r="D18" s="61">
        <v>0</v>
      </c>
      <c r="E18" s="62">
        <f t="shared" si="0"/>
        <v>0</v>
      </c>
      <c r="F18" s="212"/>
    </row>
    <row r="19" spans="1:6" s="31" customFormat="1" x14ac:dyDescent="0.35">
      <c r="A19" s="216" t="str">
        <f t="shared" si="1"/>
        <v>WInstall-11</v>
      </c>
      <c r="B19" s="12" t="s">
        <v>179</v>
      </c>
      <c r="C19" s="157">
        <v>6</v>
      </c>
      <c r="D19" s="61">
        <v>0</v>
      </c>
      <c r="E19" s="62">
        <f t="shared" si="0"/>
        <v>0</v>
      </c>
      <c r="F19" s="212"/>
    </row>
    <row r="20" spans="1:6" s="31" customFormat="1" x14ac:dyDescent="0.35">
      <c r="A20" s="216" t="str">
        <f t="shared" si="1"/>
        <v>WInstall-12</v>
      </c>
      <c r="B20" s="12" t="s">
        <v>180</v>
      </c>
      <c r="C20" s="157">
        <v>5</v>
      </c>
      <c r="D20" s="61">
        <v>0</v>
      </c>
      <c r="E20" s="62">
        <f t="shared" si="0"/>
        <v>0</v>
      </c>
      <c r="F20" s="212"/>
    </row>
    <row r="21" spans="1:6" s="31" customFormat="1" x14ac:dyDescent="0.35">
      <c r="A21" s="216" t="str">
        <f t="shared" si="1"/>
        <v>WInstall-13</v>
      </c>
      <c r="B21" s="12" t="s">
        <v>181</v>
      </c>
      <c r="C21" s="157">
        <v>2</v>
      </c>
      <c r="D21" s="61">
        <v>0</v>
      </c>
      <c r="E21" s="62">
        <f t="shared" si="0"/>
        <v>0</v>
      </c>
      <c r="F21" s="212"/>
    </row>
    <row r="22" spans="1:6" s="31" customFormat="1" x14ac:dyDescent="0.35">
      <c r="A22" s="216" t="str">
        <f t="shared" si="1"/>
        <v>WInstall-14</v>
      </c>
      <c r="B22" s="31" t="s">
        <v>39</v>
      </c>
      <c r="C22" s="60">
        <v>0</v>
      </c>
      <c r="D22" s="61">
        <v>0</v>
      </c>
      <c r="E22" s="62">
        <f t="shared" ref="E22:E24" si="2">D22*C22</f>
        <v>0</v>
      </c>
      <c r="F22" s="212"/>
    </row>
    <row r="23" spans="1:6" s="31" customFormat="1" x14ac:dyDescent="0.35">
      <c r="A23" s="216" t="str">
        <f t="shared" si="1"/>
        <v>WInstall-15</v>
      </c>
      <c r="B23" s="31" t="s">
        <v>39</v>
      </c>
      <c r="C23" s="60">
        <v>0</v>
      </c>
      <c r="D23" s="61">
        <v>0</v>
      </c>
      <c r="E23" s="62">
        <f t="shared" si="2"/>
        <v>0</v>
      </c>
      <c r="F23" s="212"/>
    </row>
    <row r="24" spans="1:6" s="31" customFormat="1" x14ac:dyDescent="0.35">
      <c r="A24" s="216" t="str">
        <f t="shared" si="1"/>
        <v>WInstall-16</v>
      </c>
      <c r="B24" s="31" t="s">
        <v>39</v>
      </c>
      <c r="C24" s="60">
        <v>0</v>
      </c>
      <c r="D24" s="61">
        <v>0</v>
      </c>
      <c r="E24" s="62">
        <f t="shared" si="2"/>
        <v>0</v>
      </c>
      <c r="F24" s="212"/>
    </row>
    <row r="25" spans="1:6" s="31" customFormat="1" x14ac:dyDescent="0.35">
      <c r="A25" s="242"/>
      <c r="B25" s="219" t="s">
        <v>90</v>
      </c>
      <c r="C25" s="158">
        <f>SUM(C9:C21)</f>
        <v>42357</v>
      </c>
      <c r="D25" s="64"/>
      <c r="E25" s="65">
        <f>SUM(E9:E21)</f>
        <v>0</v>
      </c>
      <c r="F25" s="300"/>
    </row>
    <row r="26" spans="1:6" s="31" customFormat="1" x14ac:dyDescent="0.35">
      <c r="A26" s="242"/>
      <c r="B26" s="303"/>
      <c r="C26" s="52"/>
      <c r="D26" s="53"/>
      <c r="E26" s="67"/>
      <c r="F26" s="212"/>
    </row>
    <row r="27" spans="1:6" s="31" customFormat="1" x14ac:dyDescent="0.35">
      <c r="A27" s="242"/>
      <c r="B27" s="222" t="s">
        <v>46</v>
      </c>
      <c r="C27" s="56"/>
      <c r="D27" s="108"/>
      <c r="E27" s="58"/>
      <c r="F27" s="215"/>
    </row>
    <row r="28" spans="1:6" s="31" customFormat="1" x14ac:dyDescent="0.35">
      <c r="A28" s="216" t="str">
        <f>LEFT(A24,SEARCH("-",A24))&amp;RIGHT(A24,LEN(A24)-SEARCH("-",A24))+1</f>
        <v>WInstall-17</v>
      </c>
      <c r="B28" s="380" t="s">
        <v>275</v>
      </c>
      <c r="C28" s="382">
        <v>36944</v>
      </c>
      <c r="D28" s="61">
        <v>0</v>
      </c>
      <c r="E28" s="62">
        <f t="shared" ref="E28:E37" si="3">D28*C28</f>
        <v>0</v>
      </c>
      <c r="F28" s="212"/>
    </row>
    <row r="29" spans="1:6" s="31" customFormat="1" ht="25" x14ac:dyDescent="0.35">
      <c r="A29" s="216" t="str">
        <f t="shared" ref="A29:A37" si="4">LEFT(A28,SEARCH("-",A28))&amp;RIGHT(A28,LEN(A28)-SEARCH("-",A28))+1</f>
        <v>WInstall-18</v>
      </c>
      <c r="B29" s="380" t="s">
        <v>276</v>
      </c>
      <c r="C29" s="382">
        <v>3406</v>
      </c>
      <c r="D29" s="61">
        <v>0</v>
      </c>
      <c r="E29" s="62">
        <f t="shared" si="3"/>
        <v>0</v>
      </c>
      <c r="F29" s="212"/>
    </row>
    <row r="30" spans="1:6" s="31" customFormat="1" ht="25" x14ac:dyDescent="0.35">
      <c r="A30" s="216" t="str">
        <f t="shared" si="4"/>
        <v>WInstall-19</v>
      </c>
      <c r="B30" s="380" t="s">
        <v>277</v>
      </c>
      <c r="C30" s="382">
        <v>663</v>
      </c>
      <c r="D30" s="61">
        <v>0</v>
      </c>
      <c r="E30" s="62">
        <f t="shared" si="3"/>
        <v>0</v>
      </c>
      <c r="F30" s="212"/>
    </row>
    <row r="31" spans="1:6" s="31" customFormat="1" ht="25" x14ac:dyDescent="0.35">
      <c r="A31" s="216" t="str">
        <f t="shared" si="4"/>
        <v>WInstall-20</v>
      </c>
      <c r="B31" s="380" t="s">
        <v>278</v>
      </c>
      <c r="C31" s="382">
        <v>1214</v>
      </c>
      <c r="D31" s="61">
        <v>0</v>
      </c>
      <c r="E31" s="62">
        <f t="shared" si="3"/>
        <v>0</v>
      </c>
      <c r="F31" s="212"/>
    </row>
    <row r="32" spans="1:6" s="31" customFormat="1" x14ac:dyDescent="0.35">
      <c r="A32" s="216" t="str">
        <f t="shared" si="4"/>
        <v>WInstall-21</v>
      </c>
      <c r="B32" s="380" t="s">
        <v>279</v>
      </c>
      <c r="C32" s="382">
        <v>3</v>
      </c>
      <c r="D32" s="61">
        <v>0</v>
      </c>
      <c r="E32" s="62">
        <f t="shared" si="3"/>
        <v>0</v>
      </c>
      <c r="F32" s="212"/>
    </row>
    <row r="33" spans="1:6" s="31" customFormat="1" x14ac:dyDescent="0.35">
      <c r="A33" s="216" t="str">
        <f t="shared" si="4"/>
        <v>WInstall-22</v>
      </c>
      <c r="B33" s="380" t="s">
        <v>280</v>
      </c>
      <c r="C33" s="382">
        <v>78</v>
      </c>
      <c r="D33" s="61">
        <v>0</v>
      </c>
      <c r="E33" s="62">
        <f t="shared" si="3"/>
        <v>0</v>
      </c>
      <c r="F33" s="212"/>
    </row>
    <row r="34" spans="1:6" s="31" customFormat="1" x14ac:dyDescent="0.35">
      <c r="A34" s="216" t="str">
        <f t="shared" si="4"/>
        <v>WInstall-23</v>
      </c>
      <c r="B34" s="380" t="s">
        <v>281</v>
      </c>
      <c r="C34" s="383">
        <v>12</v>
      </c>
      <c r="D34" s="61">
        <v>0</v>
      </c>
      <c r="E34" s="62">
        <f t="shared" ref="E34:E35" si="5">D34*C34</f>
        <v>0</v>
      </c>
      <c r="F34" s="212"/>
    </row>
    <row r="35" spans="1:6" s="31" customFormat="1" x14ac:dyDescent="0.35">
      <c r="A35" s="216" t="str">
        <f t="shared" si="4"/>
        <v>WInstall-24</v>
      </c>
      <c r="B35" s="380" t="s">
        <v>282</v>
      </c>
      <c r="C35" s="383">
        <v>2</v>
      </c>
      <c r="D35" s="61">
        <v>0</v>
      </c>
      <c r="E35" s="62">
        <f t="shared" si="5"/>
        <v>0</v>
      </c>
      <c r="F35" s="212"/>
    </row>
    <row r="36" spans="1:6" s="31" customFormat="1" x14ac:dyDescent="0.35">
      <c r="A36" s="216" t="str">
        <f t="shared" si="4"/>
        <v>WInstall-25</v>
      </c>
      <c r="B36" s="380" t="s">
        <v>101</v>
      </c>
      <c r="C36" s="60">
        <v>0</v>
      </c>
      <c r="D36" s="61">
        <v>0</v>
      </c>
      <c r="E36" s="62">
        <f t="shared" ref="E36" si="6">D36*C36</f>
        <v>0</v>
      </c>
      <c r="F36" s="212"/>
    </row>
    <row r="37" spans="1:6" s="31" customFormat="1" x14ac:dyDescent="0.35">
      <c r="A37" s="216" t="str">
        <f t="shared" si="4"/>
        <v>WInstall-26</v>
      </c>
      <c r="B37" s="31" t="s">
        <v>39</v>
      </c>
      <c r="C37" s="60">
        <v>0</v>
      </c>
      <c r="D37" s="61">
        <v>0</v>
      </c>
      <c r="E37" s="62">
        <f t="shared" si="3"/>
        <v>0</v>
      </c>
      <c r="F37" s="212"/>
    </row>
    <row r="38" spans="1:6" s="31" customFormat="1" x14ac:dyDescent="0.35">
      <c r="A38" s="216"/>
      <c r="B38" s="302" t="s">
        <v>47</v>
      </c>
      <c r="C38" s="384">
        <f>SUM(C28:C37)</f>
        <v>42322</v>
      </c>
      <c r="D38" s="64"/>
      <c r="E38" s="65">
        <f>SUM(E28:E37)</f>
        <v>0</v>
      </c>
      <c r="F38" s="300"/>
    </row>
    <row r="39" spans="1:6" s="31" customFormat="1" x14ac:dyDescent="0.35">
      <c r="A39" s="216"/>
      <c r="B39" s="327"/>
      <c r="C39" s="52"/>
      <c r="D39" s="53"/>
      <c r="E39" s="67"/>
      <c r="F39" s="212"/>
    </row>
    <row r="40" spans="1:6" s="31" customFormat="1" x14ac:dyDescent="0.35">
      <c r="A40" s="216"/>
      <c r="B40" s="222" t="s">
        <v>112</v>
      </c>
      <c r="C40" s="56"/>
      <c r="D40" s="57"/>
      <c r="E40" s="58"/>
      <c r="F40" s="215"/>
    </row>
    <row r="41" spans="1:6" s="31" customFormat="1" x14ac:dyDescent="0.35">
      <c r="A41" s="216" t="str">
        <f>LEFT(A37,SEARCH("-",A37))&amp;RIGHT(A37,LEN(A37)-SEARCH("-",A37))+1</f>
        <v>WInstall-27</v>
      </c>
      <c r="B41" s="12" t="s">
        <v>114</v>
      </c>
      <c r="C41" s="60">
        <v>0</v>
      </c>
      <c r="D41" s="61">
        <v>0</v>
      </c>
      <c r="E41" s="62">
        <f t="shared" ref="E41:E46" si="7">D41*C41</f>
        <v>0</v>
      </c>
      <c r="F41" s="212"/>
    </row>
    <row r="42" spans="1:6" s="31" customFormat="1" x14ac:dyDescent="0.35">
      <c r="A42" s="216" t="str">
        <f>LEFT(A41,SEARCH("-",A41))&amp;RIGHT(A41,LEN(A41)-SEARCH("-",A41))+1</f>
        <v>WInstall-28</v>
      </c>
      <c r="B42" s="31" t="s">
        <v>39</v>
      </c>
      <c r="C42" s="60">
        <v>0</v>
      </c>
      <c r="D42" s="61">
        <v>0</v>
      </c>
      <c r="E42" s="62">
        <f t="shared" si="7"/>
        <v>0</v>
      </c>
      <c r="F42" s="212"/>
    </row>
    <row r="43" spans="1:6" s="31" customFormat="1" x14ac:dyDescent="0.35">
      <c r="A43" s="216" t="str">
        <f t="shared" ref="A43:A46" si="8">LEFT(A42,SEARCH("-",A42))&amp;RIGHT(A42,LEN(A42)-SEARCH("-",A42))+1</f>
        <v>WInstall-29</v>
      </c>
      <c r="B43" s="31" t="s">
        <v>39</v>
      </c>
      <c r="C43" s="60">
        <v>0</v>
      </c>
      <c r="D43" s="61">
        <v>0</v>
      </c>
      <c r="E43" s="62">
        <f t="shared" si="7"/>
        <v>0</v>
      </c>
      <c r="F43" s="212"/>
    </row>
    <row r="44" spans="1:6" s="31" customFormat="1" x14ac:dyDescent="0.35">
      <c r="A44" s="216" t="str">
        <f t="shared" si="8"/>
        <v>WInstall-30</v>
      </c>
      <c r="B44" s="31" t="s">
        <v>39</v>
      </c>
      <c r="C44" s="60">
        <v>0</v>
      </c>
      <c r="D44" s="61">
        <v>0</v>
      </c>
      <c r="E44" s="62">
        <f t="shared" si="7"/>
        <v>0</v>
      </c>
      <c r="F44" s="212"/>
    </row>
    <row r="45" spans="1:6" s="31" customFormat="1" x14ac:dyDescent="0.35">
      <c r="A45" s="216" t="str">
        <f t="shared" si="8"/>
        <v>WInstall-31</v>
      </c>
      <c r="B45" s="31" t="s">
        <v>39</v>
      </c>
      <c r="C45" s="60">
        <v>0</v>
      </c>
      <c r="D45" s="61">
        <v>0</v>
      </c>
      <c r="E45" s="62">
        <f t="shared" si="7"/>
        <v>0</v>
      </c>
      <c r="F45" s="212"/>
    </row>
    <row r="46" spans="1:6" s="31" customFormat="1" x14ac:dyDescent="0.35">
      <c r="A46" s="216" t="str">
        <f t="shared" si="8"/>
        <v>WInstall-32</v>
      </c>
      <c r="B46" s="31" t="s">
        <v>39</v>
      </c>
      <c r="C46" s="60">
        <v>0</v>
      </c>
      <c r="D46" s="61">
        <v>0</v>
      </c>
      <c r="E46" s="62">
        <f t="shared" si="7"/>
        <v>0</v>
      </c>
      <c r="F46" s="212"/>
    </row>
    <row r="47" spans="1:6" s="31" customFormat="1" x14ac:dyDescent="0.35">
      <c r="A47" s="242"/>
      <c r="B47" s="302" t="s">
        <v>117</v>
      </c>
      <c r="C47" s="78">
        <f>SUM(C41:C46)</f>
        <v>0</v>
      </c>
      <c r="D47" s="64"/>
      <c r="E47" s="65">
        <f>SUM(E41:E46)</f>
        <v>0</v>
      </c>
      <c r="F47" s="300"/>
    </row>
    <row r="48" spans="1:6" s="31" customFormat="1" x14ac:dyDescent="0.35">
      <c r="A48" s="242"/>
      <c r="C48" s="52"/>
      <c r="D48" s="53"/>
      <c r="E48" s="67"/>
      <c r="F48" s="212"/>
    </row>
    <row r="49" spans="1:6" s="31" customFormat="1" ht="14" x14ac:dyDescent="0.35">
      <c r="A49" s="320"/>
      <c r="B49" s="328" t="s">
        <v>118</v>
      </c>
      <c r="C49" s="134"/>
      <c r="D49" s="136"/>
      <c r="E49" s="139">
        <f>E25+E38+E47</f>
        <v>0</v>
      </c>
      <c r="F49" s="209"/>
    </row>
    <row r="50" spans="1:6" s="31" customFormat="1" ht="13" thickBot="1" x14ac:dyDescent="0.4">
      <c r="A50" s="227"/>
      <c r="B50" s="228"/>
      <c r="C50" s="330"/>
      <c r="D50" s="331"/>
      <c r="E50" s="332"/>
      <c r="F50" s="233"/>
    </row>
    <row r="51" spans="1:6" s="31" customFormat="1" ht="6" customHeight="1" thickBot="1" x14ac:dyDescent="0.4">
      <c r="A51" s="247"/>
      <c r="B51" s="248"/>
      <c r="C51" s="249"/>
      <c r="D51" s="250"/>
      <c r="E51" s="251"/>
      <c r="F51" s="252"/>
    </row>
  </sheetData>
  <mergeCells count="1">
    <mergeCell ref="D2:E2"/>
  </mergeCells>
  <printOptions horizontalCentered="1" gridLines="1"/>
  <pageMargins left="0.25" right="0.25" top="0.65" bottom="0.65" header="0.3" footer="0.3"/>
  <pageSetup scale="65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33F7-4FD7-4E80-8FAB-9294E6BA699F}">
  <sheetPr codeName="Sheet10">
    <pageSetUpPr autoPageBreaks="0" fitToPage="1"/>
  </sheetPr>
  <dimension ref="A1:I49"/>
  <sheetViews>
    <sheetView zoomScale="70" zoomScaleNormal="70" zoomScalePageLayoutView="90" workbookViewId="0">
      <selection activeCell="D56" sqref="D56"/>
    </sheetView>
  </sheetViews>
  <sheetFormatPr defaultColWidth="9" defaultRowHeight="12.5" x14ac:dyDescent="0.35"/>
  <cols>
    <col min="1" max="1" width="14.81640625" style="12" customWidth="1"/>
    <col min="2" max="2" width="60.6328125" style="12" customWidth="1"/>
    <col min="3" max="3" width="13.6328125" style="74" customWidth="1"/>
    <col min="4" max="4" width="16.81640625" style="76" customWidth="1"/>
    <col min="5" max="5" width="22.36328125" style="77" customWidth="1"/>
    <col min="6" max="6" width="35.6328125" style="17" customWidth="1"/>
    <col min="7" max="16384" width="9" style="12"/>
  </cols>
  <sheetData>
    <row r="1" spans="1:9" s="31" customFormat="1" ht="24" customHeight="1" thickBot="1" x14ac:dyDescent="0.4">
      <c r="A1" s="177"/>
      <c r="B1" s="234" t="str">
        <f ca="1">MID(CELL("filename",A1),FIND("]",CELL("filename",A1))+1,255)</f>
        <v>Gas  Installation</v>
      </c>
      <c r="C1" s="198"/>
      <c r="D1" s="199"/>
      <c r="E1" s="199"/>
      <c r="F1" s="200"/>
      <c r="G1" s="106"/>
      <c r="H1" s="104"/>
    </row>
    <row r="2" spans="1:9" ht="24" customHeight="1" thickBot="1" x14ac:dyDescent="0.4">
      <c r="A2" s="202"/>
      <c r="B2" s="107"/>
      <c r="C2" s="235"/>
      <c r="D2" s="366" t="s">
        <v>215</v>
      </c>
      <c r="E2" s="367"/>
      <c r="F2" s="236"/>
    </row>
    <row r="3" spans="1:9" ht="34.5" customHeight="1" thickBot="1" x14ac:dyDescent="0.4">
      <c r="A3" s="40" t="s">
        <v>25</v>
      </c>
      <c r="B3" s="32" t="s">
        <v>23</v>
      </c>
      <c r="C3" s="95" t="s">
        <v>26</v>
      </c>
      <c r="D3" s="97" t="s">
        <v>29</v>
      </c>
      <c r="E3" s="33" t="s">
        <v>24</v>
      </c>
      <c r="F3" s="98" t="s">
        <v>30</v>
      </c>
    </row>
    <row r="4" spans="1:9" ht="6" customHeight="1" x14ac:dyDescent="0.35">
      <c r="A4" s="180"/>
      <c r="B4" s="34"/>
      <c r="C4" s="99"/>
      <c r="D4" s="100"/>
      <c r="E4" s="35"/>
      <c r="F4" s="237"/>
    </row>
    <row r="5" spans="1:9" ht="4.5" customHeight="1" x14ac:dyDescent="0.35">
      <c r="A5" s="182"/>
      <c r="B5" s="238"/>
      <c r="C5" s="101"/>
      <c r="D5" s="102"/>
      <c r="E5" s="36"/>
      <c r="F5" s="323"/>
    </row>
    <row r="6" spans="1:9" ht="14" x14ac:dyDescent="0.35">
      <c r="A6" s="184" t="s">
        <v>103</v>
      </c>
      <c r="B6" s="128"/>
      <c r="C6" s="140"/>
      <c r="D6" s="143"/>
      <c r="E6" s="137"/>
      <c r="F6" s="240"/>
    </row>
    <row r="7" spans="1:9" ht="14" x14ac:dyDescent="0.35">
      <c r="A7" s="210"/>
      <c r="B7" s="211"/>
      <c r="C7" s="66"/>
      <c r="D7" s="109"/>
      <c r="E7" s="54"/>
      <c r="F7" s="236"/>
    </row>
    <row r="8" spans="1:9" x14ac:dyDescent="0.35">
      <c r="A8" s="213"/>
      <c r="B8" s="222" t="s">
        <v>96</v>
      </c>
      <c r="C8" s="68"/>
      <c r="D8" s="110"/>
      <c r="E8" s="58"/>
      <c r="F8" s="241"/>
    </row>
    <row r="9" spans="1:9" s="31" customFormat="1" x14ac:dyDescent="0.35">
      <c r="A9" s="216" t="s">
        <v>119</v>
      </c>
      <c r="B9" s="217" t="s">
        <v>182</v>
      </c>
      <c r="C9" s="319">
        <v>24273</v>
      </c>
      <c r="D9" s="61">
        <v>0</v>
      </c>
      <c r="E9" s="62">
        <f>D9*C9</f>
        <v>0</v>
      </c>
      <c r="F9" s="212"/>
      <c r="I9" s="111"/>
    </row>
    <row r="10" spans="1:9" s="31" customFormat="1" x14ac:dyDescent="0.35">
      <c r="A10" s="216" t="str">
        <f>LEFT(A9,SEARCH("-",A9))&amp;RIGHT(A9,LEN(A9)-SEARCH("-",A9))+1</f>
        <v>GInstall-2</v>
      </c>
      <c r="B10" s="217" t="s">
        <v>183</v>
      </c>
      <c r="C10" s="319">
        <v>683</v>
      </c>
      <c r="D10" s="61">
        <v>0</v>
      </c>
      <c r="E10" s="62">
        <f t="shared" ref="E10:E27" si="0">D10*C10</f>
        <v>0</v>
      </c>
      <c r="F10" s="212"/>
    </row>
    <row r="11" spans="1:9" s="31" customFormat="1" x14ac:dyDescent="0.35">
      <c r="A11" s="216" t="str">
        <f t="shared" ref="A11:A27" si="1">LEFT(A10,SEARCH("-",A10))&amp;RIGHT(A10,LEN(A10)-SEARCH("-",A10))+1</f>
        <v>GInstall-3</v>
      </c>
      <c r="B11" s="217" t="s">
        <v>184</v>
      </c>
      <c r="C11" s="319">
        <v>214</v>
      </c>
      <c r="D11" s="61">
        <v>0</v>
      </c>
      <c r="E11" s="62">
        <f t="shared" si="0"/>
        <v>0</v>
      </c>
      <c r="F11" s="212"/>
    </row>
    <row r="12" spans="1:9" s="31" customFormat="1" x14ac:dyDescent="0.35">
      <c r="A12" s="216" t="str">
        <f t="shared" si="1"/>
        <v>GInstall-4</v>
      </c>
      <c r="B12" s="217" t="s">
        <v>185</v>
      </c>
      <c r="C12" s="319">
        <v>46</v>
      </c>
      <c r="D12" s="61">
        <v>0</v>
      </c>
      <c r="E12" s="62">
        <f t="shared" si="0"/>
        <v>0</v>
      </c>
      <c r="F12" s="212"/>
    </row>
    <row r="13" spans="1:9" s="31" customFormat="1" x14ac:dyDescent="0.35">
      <c r="A13" s="216" t="str">
        <f t="shared" si="1"/>
        <v>GInstall-5</v>
      </c>
      <c r="B13" s="217" t="s">
        <v>186</v>
      </c>
      <c r="C13" s="319">
        <v>164</v>
      </c>
      <c r="D13" s="61">
        <v>0</v>
      </c>
      <c r="E13" s="62">
        <f t="shared" si="0"/>
        <v>0</v>
      </c>
      <c r="F13" s="212"/>
    </row>
    <row r="14" spans="1:9" s="31" customFormat="1" x14ac:dyDescent="0.35">
      <c r="A14" s="216" t="str">
        <f t="shared" si="1"/>
        <v>GInstall-6</v>
      </c>
      <c r="B14" s="217" t="s">
        <v>187</v>
      </c>
      <c r="C14" s="319">
        <v>41</v>
      </c>
      <c r="D14" s="61">
        <v>0</v>
      </c>
      <c r="E14" s="62">
        <f t="shared" si="0"/>
        <v>0</v>
      </c>
      <c r="F14" s="212"/>
    </row>
    <row r="15" spans="1:9" s="31" customFormat="1" x14ac:dyDescent="0.35">
      <c r="A15" s="216" t="str">
        <f t="shared" si="1"/>
        <v>GInstall-7</v>
      </c>
      <c r="B15" s="217" t="s">
        <v>188</v>
      </c>
      <c r="C15" s="319">
        <v>16</v>
      </c>
      <c r="D15" s="61">
        <v>0</v>
      </c>
      <c r="E15" s="62">
        <f t="shared" si="0"/>
        <v>0</v>
      </c>
      <c r="F15" s="212"/>
    </row>
    <row r="16" spans="1:9" s="31" customFormat="1" x14ac:dyDescent="0.35">
      <c r="A16" s="216" t="str">
        <f t="shared" si="1"/>
        <v>GInstall-8</v>
      </c>
      <c r="B16" s="217" t="s">
        <v>189</v>
      </c>
      <c r="C16" s="319">
        <v>1</v>
      </c>
      <c r="D16" s="61">
        <v>0</v>
      </c>
      <c r="E16" s="62">
        <f t="shared" si="0"/>
        <v>0</v>
      </c>
      <c r="F16" s="212"/>
    </row>
    <row r="17" spans="1:6" s="31" customFormat="1" x14ac:dyDescent="0.35">
      <c r="A17" s="216" t="str">
        <f t="shared" si="1"/>
        <v>GInstall-9</v>
      </c>
      <c r="B17" s="217" t="s">
        <v>190</v>
      </c>
      <c r="C17" s="319">
        <v>32</v>
      </c>
      <c r="D17" s="61">
        <v>0</v>
      </c>
      <c r="E17" s="62">
        <f t="shared" si="0"/>
        <v>0</v>
      </c>
      <c r="F17" s="212"/>
    </row>
    <row r="18" spans="1:6" s="31" customFormat="1" x14ac:dyDescent="0.35">
      <c r="A18" s="216" t="str">
        <f t="shared" si="1"/>
        <v>GInstall-10</v>
      </c>
      <c r="B18" s="217" t="s">
        <v>191</v>
      </c>
      <c r="C18" s="319">
        <v>15</v>
      </c>
      <c r="D18" s="61">
        <v>0</v>
      </c>
      <c r="E18" s="62">
        <f t="shared" ref="E18:E21" si="2">D18*C18</f>
        <v>0</v>
      </c>
      <c r="F18" s="212"/>
    </row>
    <row r="19" spans="1:6" s="31" customFormat="1" x14ac:dyDescent="0.35">
      <c r="A19" s="216" t="str">
        <f t="shared" si="1"/>
        <v>GInstall-11</v>
      </c>
      <c r="B19" s="217" t="s">
        <v>192</v>
      </c>
      <c r="C19" s="319">
        <v>7</v>
      </c>
      <c r="D19" s="61">
        <v>0</v>
      </c>
      <c r="E19" s="62">
        <f t="shared" si="2"/>
        <v>0</v>
      </c>
      <c r="F19" s="212"/>
    </row>
    <row r="20" spans="1:6" s="31" customFormat="1" x14ac:dyDescent="0.35">
      <c r="A20" s="216" t="str">
        <f t="shared" si="1"/>
        <v>GInstall-12</v>
      </c>
      <c r="B20" s="217" t="s">
        <v>193</v>
      </c>
      <c r="C20" s="319">
        <v>4</v>
      </c>
      <c r="D20" s="61">
        <v>0</v>
      </c>
      <c r="E20" s="62">
        <f t="shared" si="2"/>
        <v>0</v>
      </c>
      <c r="F20" s="212"/>
    </row>
    <row r="21" spans="1:6" s="31" customFormat="1" x14ac:dyDescent="0.35">
      <c r="A21" s="216" t="str">
        <f t="shared" si="1"/>
        <v>GInstall-13</v>
      </c>
      <c r="B21" s="217" t="s">
        <v>194</v>
      </c>
      <c r="C21" s="319">
        <v>2</v>
      </c>
      <c r="D21" s="61">
        <v>0</v>
      </c>
      <c r="E21" s="62">
        <f t="shared" si="2"/>
        <v>0</v>
      </c>
      <c r="F21" s="212"/>
    </row>
    <row r="22" spans="1:6" s="31" customFormat="1" x14ac:dyDescent="0.35">
      <c r="A22" s="216" t="str">
        <f t="shared" si="1"/>
        <v>GInstall-14</v>
      </c>
      <c r="B22" s="217" t="s">
        <v>195</v>
      </c>
      <c r="C22" s="319">
        <v>4</v>
      </c>
      <c r="D22" s="61">
        <v>0</v>
      </c>
      <c r="E22" s="62">
        <f t="shared" si="0"/>
        <v>0</v>
      </c>
      <c r="F22" s="212"/>
    </row>
    <row r="23" spans="1:6" s="31" customFormat="1" x14ac:dyDescent="0.35">
      <c r="A23" s="216" t="str">
        <f t="shared" si="1"/>
        <v>GInstall-15</v>
      </c>
      <c r="B23" s="217" t="s">
        <v>196</v>
      </c>
      <c r="C23" s="319">
        <v>7</v>
      </c>
      <c r="D23" s="61">
        <v>0</v>
      </c>
      <c r="E23" s="62">
        <f t="shared" si="0"/>
        <v>0</v>
      </c>
      <c r="F23" s="212"/>
    </row>
    <row r="24" spans="1:6" s="31" customFormat="1" x14ac:dyDescent="0.35">
      <c r="A24" s="216" t="str">
        <f t="shared" si="1"/>
        <v>GInstall-16</v>
      </c>
      <c r="B24" s="217" t="s">
        <v>197</v>
      </c>
      <c r="C24" s="319">
        <v>5</v>
      </c>
      <c r="D24" s="61">
        <v>0</v>
      </c>
      <c r="E24" s="62">
        <f t="shared" si="0"/>
        <v>0</v>
      </c>
      <c r="F24" s="212"/>
    </row>
    <row r="25" spans="1:6" s="31" customFormat="1" x14ac:dyDescent="0.35">
      <c r="A25" s="216" t="str">
        <f t="shared" si="1"/>
        <v>GInstall-17</v>
      </c>
      <c r="B25" s="31" t="s">
        <v>39</v>
      </c>
      <c r="C25" s="60">
        <v>0</v>
      </c>
      <c r="D25" s="61">
        <v>0</v>
      </c>
      <c r="E25" s="62">
        <f t="shared" si="0"/>
        <v>0</v>
      </c>
      <c r="F25" s="212"/>
    </row>
    <row r="26" spans="1:6" s="31" customFormat="1" x14ac:dyDescent="0.35">
      <c r="A26" s="216" t="str">
        <f t="shared" si="1"/>
        <v>GInstall-18</v>
      </c>
      <c r="B26" s="31" t="s">
        <v>39</v>
      </c>
      <c r="C26" s="60">
        <v>0</v>
      </c>
      <c r="D26" s="61">
        <v>0</v>
      </c>
      <c r="E26" s="62">
        <f t="shared" si="0"/>
        <v>0</v>
      </c>
      <c r="F26" s="212"/>
    </row>
    <row r="27" spans="1:6" s="31" customFormat="1" x14ac:dyDescent="0.35">
      <c r="A27" s="216" t="str">
        <f t="shared" si="1"/>
        <v>GInstall-19</v>
      </c>
      <c r="B27" s="31" t="s">
        <v>39</v>
      </c>
      <c r="C27" s="60">
        <v>0</v>
      </c>
      <c r="D27" s="61">
        <v>0</v>
      </c>
      <c r="E27" s="62">
        <f t="shared" si="0"/>
        <v>0</v>
      </c>
      <c r="F27" s="212"/>
    </row>
    <row r="28" spans="1:6" s="31" customFormat="1" x14ac:dyDescent="0.35">
      <c r="A28" s="242"/>
      <c r="B28" s="219" t="s">
        <v>90</v>
      </c>
      <c r="C28" s="158">
        <f>SUM(C9:C27)</f>
        <v>25514</v>
      </c>
      <c r="D28" s="64"/>
      <c r="E28" s="65">
        <f>SUM(E9:E27)</f>
        <v>0</v>
      </c>
      <c r="F28" s="300"/>
    </row>
    <row r="29" spans="1:6" s="31" customFormat="1" x14ac:dyDescent="0.35">
      <c r="A29" s="242"/>
      <c r="B29" s="221"/>
      <c r="C29" s="66"/>
      <c r="D29" s="53"/>
      <c r="E29" s="67"/>
      <c r="F29" s="212"/>
    </row>
    <row r="30" spans="1:6" s="31" customFormat="1" x14ac:dyDescent="0.35">
      <c r="A30" s="242"/>
      <c r="B30" s="222" t="s">
        <v>46</v>
      </c>
      <c r="C30" s="56"/>
      <c r="D30" s="108"/>
      <c r="E30" s="58"/>
      <c r="F30" s="215"/>
    </row>
    <row r="31" spans="1:6" s="31" customFormat="1" x14ac:dyDescent="0.35">
      <c r="A31" s="216" t="str">
        <f>LEFT(A27,SEARCH("-",A27))&amp;RIGHT(A27,LEN(A27)-SEARCH("-",A27))+1</f>
        <v>GInstall-20</v>
      </c>
      <c r="B31" s="31" t="s">
        <v>39</v>
      </c>
      <c r="C31" s="60">
        <v>0</v>
      </c>
      <c r="D31" s="61">
        <v>0</v>
      </c>
      <c r="E31" s="62">
        <f t="shared" ref="E31:E37" si="3">D31*C31</f>
        <v>0</v>
      </c>
      <c r="F31" s="212"/>
    </row>
    <row r="32" spans="1:6" s="31" customFormat="1" x14ac:dyDescent="0.35">
      <c r="A32" s="216" t="str">
        <f t="shared" ref="A32:A37" si="4">LEFT(A31,SEARCH("-",A31))&amp;RIGHT(A31,LEN(A31)-SEARCH("-",A31))+1</f>
        <v>GInstall-21</v>
      </c>
      <c r="B32" s="31" t="s">
        <v>39</v>
      </c>
      <c r="C32" s="60">
        <v>0</v>
      </c>
      <c r="D32" s="61">
        <v>0</v>
      </c>
      <c r="E32" s="62">
        <f t="shared" si="3"/>
        <v>0</v>
      </c>
      <c r="F32" s="212"/>
    </row>
    <row r="33" spans="1:6" s="31" customFormat="1" x14ac:dyDescent="0.35">
      <c r="A33" s="216" t="str">
        <f t="shared" si="4"/>
        <v>GInstall-22</v>
      </c>
      <c r="B33" s="31" t="s">
        <v>39</v>
      </c>
      <c r="C33" s="60">
        <v>0</v>
      </c>
      <c r="D33" s="61">
        <v>0</v>
      </c>
      <c r="E33" s="62">
        <f t="shared" si="3"/>
        <v>0</v>
      </c>
      <c r="F33" s="212"/>
    </row>
    <row r="34" spans="1:6" s="31" customFormat="1" x14ac:dyDescent="0.35">
      <c r="A34" s="216" t="str">
        <f t="shared" si="4"/>
        <v>GInstall-23</v>
      </c>
      <c r="B34" s="31" t="s">
        <v>39</v>
      </c>
      <c r="C34" s="60">
        <v>0</v>
      </c>
      <c r="D34" s="61">
        <v>0</v>
      </c>
      <c r="E34" s="62">
        <f t="shared" si="3"/>
        <v>0</v>
      </c>
      <c r="F34" s="212"/>
    </row>
    <row r="35" spans="1:6" s="31" customFormat="1" x14ac:dyDescent="0.35">
      <c r="A35" s="216" t="str">
        <f t="shared" si="4"/>
        <v>GInstall-24</v>
      </c>
      <c r="B35" s="31" t="s">
        <v>39</v>
      </c>
      <c r="C35" s="60">
        <v>0</v>
      </c>
      <c r="D35" s="61">
        <v>0</v>
      </c>
      <c r="E35" s="62">
        <f t="shared" si="3"/>
        <v>0</v>
      </c>
      <c r="F35" s="212"/>
    </row>
    <row r="36" spans="1:6" s="31" customFormat="1" x14ac:dyDescent="0.35">
      <c r="A36" s="216" t="str">
        <f t="shared" si="4"/>
        <v>GInstall-25</v>
      </c>
      <c r="B36" s="31" t="s">
        <v>39</v>
      </c>
      <c r="C36" s="60">
        <v>0</v>
      </c>
      <c r="D36" s="61">
        <v>0</v>
      </c>
      <c r="E36" s="62">
        <f t="shared" si="3"/>
        <v>0</v>
      </c>
      <c r="F36" s="212"/>
    </row>
    <row r="37" spans="1:6" s="31" customFormat="1" x14ac:dyDescent="0.35">
      <c r="A37" s="216" t="str">
        <f t="shared" si="4"/>
        <v>GInstall-26</v>
      </c>
      <c r="B37" s="31" t="s">
        <v>39</v>
      </c>
      <c r="C37" s="60">
        <v>0</v>
      </c>
      <c r="D37" s="61">
        <v>0</v>
      </c>
      <c r="E37" s="62">
        <f t="shared" si="3"/>
        <v>0</v>
      </c>
      <c r="F37" s="212"/>
    </row>
    <row r="38" spans="1:6" s="31" customFormat="1" x14ac:dyDescent="0.35">
      <c r="A38" s="216"/>
      <c r="B38" s="302" t="s">
        <v>47</v>
      </c>
      <c r="C38" s="78">
        <f>SUM(C31:C37)</f>
        <v>0</v>
      </c>
      <c r="D38" s="64"/>
      <c r="E38" s="65">
        <f>SUM(E31:E37)</f>
        <v>0</v>
      </c>
      <c r="F38" s="300"/>
    </row>
    <row r="39" spans="1:6" s="31" customFormat="1" x14ac:dyDescent="0.35">
      <c r="A39" s="216"/>
      <c r="B39" s="327"/>
      <c r="C39" s="52"/>
      <c r="D39" s="53"/>
      <c r="E39" s="67"/>
      <c r="F39" s="212"/>
    </row>
    <row r="40" spans="1:6" s="31" customFormat="1" x14ac:dyDescent="0.35">
      <c r="A40" s="216"/>
      <c r="B40" s="222" t="s">
        <v>112</v>
      </c>
      <c r="C40" s="56"/>
      <c r="D40" s="57"/>
      <c r="E40" s="58"/>
      <c r="F40" s="215"/>
    </row>
    <row r="41" spans="1:6" s="31" customFormat="1" x14ac:dyDescent="0.35">
      <c r="A41" s="216" t="str">
        <f>LEFT(A37,SEARCH("-",A37))&amp;RIGHT(A37,LEN(A37)-SEARCH("-",A37))+1</f>
        <v>GInstall-27</v>
      </c>
      <c r="B41" s="31" t="s">
        <v>120</v>
      </c>
      <c r="C41" s="60">
        <v>0</v>
      </c>
      <c r="D41" s="61">
        <v>0</v>
      </c>
      <c r="E41" s="62">
        <f t="shared" ref="E41:E44" si="5">D41*C41</f>
        <v>0</v>
      </c>
      <c r="F41" s="212"/>
    </row>
    <row r="42" spans="1:6" s="31" customFormat="1" x14ac:dyDescent="0.35">
      <c r="A42" s="216" t="str">
        <f>LEFT(A41,SEARCH("-",A41))&amp;RIGHT(A41,LEN(A41)-SEARCH("-",A41))+1</f>
        <v>GInstall-28</v>
      </c>
      <c r="B42" s="31" t="s">
        <v>39</v>
      </c>
      <c r="C42" s="60">
        <v>0</v>
      </c>
      <c r="D42" s="61">
        <v>0</v>
      </c>
      <c r="E42" s="62">
        <f t="shared" si="5"/>
        <v>0</v>
      </c>
      <c r="F42" s="212"/>
    </row>
    <row r="43" spans="1:6" s="31" customFormat="1" x14ac:dyDescent="0.35">
      <c r="A43" s="216" t="str">
        <f>LEFT(A42,SEARCH("-",A42))&amp;RIGHT(A42,LEN(A42)-SEARCH("-",A42))+1</f>
        <v>GInstall-29</v>
      </c>
      <c r="B43" s="31" t="s">
        <v>39</v>
      </c>
      <c r="C43" s="60">
        <v>0</v>
      </c>
      <c r="D43" s="61">
        <v>0</v>
      </c>
      <c r="E43" s="62">
        <f t="shared" si="5"/>
        <v>0</v>
      </c>
      <c r="F43" s="212"/>
    </row>
    <row r="44" spans="1:6" s="31" customFormat="1" x14ac:dyDescent="0.35">
      <c r="A44" s="216" t="str">
        <f t="shared" ref="A44" si="6">LEFT(A43,SEARCH("-",A43))&amp;RIGHT(A43,LEN(A43)-SEARCH("-",A43))+1</f>
        <v>GInstall-30</v>
      </c>
      <c r="B44" s="31" t="s">
        <v>39</v>
      </c>
      <c r="C44" s="60">
        <v>0</v>
      </c>
      <c r="D44" s="61">
        <v>0</v>
      </c>
      <c r="E44" s="62">
        <f t="shared" si="5"/>
        <v>0</v>
      </c>
      <c r="F44" s="212"/>
    </row>
    <row r="45" spans="1:6" s="31" customFormat="1" x14ac:dyDescent="0.35">
      <c r="A45" s="242"/>
      <c r="B45" s="302" t="s">
        <v>117</v>
      </c>
      <c r="C45" s="78">
        <f>SUM(C41:C44)</f>
        <v>0</v>
      </c>
      <c r="D45" s="64"/>
      <c r="E45" s="65">
        <f>SUM(E41:E44)</f>
        <v>0</v>
      </c>
      <c r="F45" s="300"/>
    </row>
    <row r="46" spans="1:6" s="31" customFormat="1" x14ac:dyDescent="0.35">
      <c r="A46" s="242"/>
      <c r="C46" s="52"/>
      <c r="D46" s="53"/>
      <c r="E46" s="67"/>
      <c r="F46" s="212"/>
    </row>
    <row r="47" spans="1:6" s="31" customFormat="1" ht="14" x14ac:dyDescent="0.35">
      <c r="A47" s="320"/>
      <c r="B47" s="328" t="s">
        <v>118</v>
      </c>
      <c r="C47" s="134"/>
      <c r="D47" s="136"/>
      <c r="E47" s="139">
        <f>E28+E38+E45</f>
        <v>0</v>
      </c>
      <c r="F47" s="209"/>
    </row>
    <row r="48" spans="1:6" s="31" customFormat="1" x14ac:dyDescent="0.35">
      <c r="A48" s="242"/>
      <c r="C48" s="52"/>
      <c r="D48" s="53"/>
      <c r="E48" s="67"/>
      <c r="F48" s="212"/>
    </row>
    <row r="49" spans="1:6" s="31" customFormat="1" ht="6" customHeight="1" thickBot="1" x14ac:dyDescent="0.4">
      <c r="A49" s="247"/>
      <c r="B49" s="248"/>
      <c r="C49" s="249"/>
      <c r="D49" s="250"/>
      <c r="E49" s="251"/>
      <c r="F49" s="252"/>
    </row>
  </sheetData>
  <mergeCells count="1">
    <mergeCell ref="D2:E2"/>
  </mergeCells>
  <printOptions horizontalCentered="1" gridLines="1"/>
  <pageMargins left="0.25" right="0.25" top="0.65" bottom="0.65" header="0.3" footer="0.3"/>
  <pageSetup scale="65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autoPageBreaks="0" fitToPage="1"/>
  </sheetPr>
  <dimension ref="A1:S28"/>
  <sheetViews>
    <sheetView zoomScale="70" zoomScaleNormal="70" zoomScalePageLayoutView="90" workbookViewId="0">
      <selection activeCell="A14" sqref="A14"/>
    </sheetView>
  </sheetViews>
  <sheetFormatPr defaultColWidth="9" defaultRowHeight="12.5" x14ac:dyDescent="0.35"/>
  <cols>
    <col min="1" max="1" width="7.1796875" style="12" customWidth="1"/>
    <col min="2" max="2" width="30.26953125" style="12" customWidth="1"/>
    <col min="3" max="3" width="15" style="74" bestFit="1" customWidth="1"/>
    <col min="4" max="4" width="16.1796875" style="76" bestFit="1" customWidth="1"/>
    <col min="5" max="5" width="16.1796875" style="77" bestFit="1" customWidth="1"/>
    <col min="6" max="6" width="16.1796875" style="76" bestFit="1" customWidth="1"/>
    <col min="7" max="8" width="16.1796875" style="77" bestFit="1" customWidth="1"/>
    <col min="9" max="9" width="19.81640625" style="17" bestFit="1" customWidth="1"/>
    <col min="10" max="19" width="20.6328125" style="12" customWidth="1"/>
    <col min="20" max="16384" width="9" style="12"/>
  </cols>
  <sheetData>
    <row r="1" spans="1:19" s="31" customFormat="1" ht="24" customHeight="1" x14ac:dyDescent="0.35">
      <c r="A1" s="177"/>
      <c r="B1" s="368" t="str">
        <f ca="1">MID(CELL("filename",A1),FIND("]",CELL("filename",A1))+1,255)</f>
        <v>Network Managed Services</v>
      </c>
      <c r="C1" s="368"/>
      <c r="D1" s="368"/>
      <c r="E1" s="368"/>
      <c r="F1" s="368"/>
      <c r="G1" s="368"/>
      <c r="H1" s="368"/>
      <c r="I1" s="368"/>
      <c r="J1" s="198"/>
      <c r="K1" s="199"/>
      <c r="L1" s="199"/>
      <c r="M1" s="199"/>
      <c r="N1" s="199"/>
      <c r="O1" s="199"/>
      <c r="P1" s="199"/>
      <c r="Q1" s="199"/>
      <c r="R1" s="199"/>
      <c r="S1" s="200"/>
    </row>
    <row r="2" spans="1:19" s="31" customFormat="1" ht="24" customHeight="1" thickBot="1" x14ac:dyDescent="0.4">
      <c r="A2" s="201"/>
      <c r="B2" s="144"/>
      <c r="C2" s="369" t="s">
        <v>234</v>
      </c>
      <c r="D2" s="370"/>
      <c r="E2" s="370"/>
      <c r="F2" s="370"/>
      <c r="G2" s="370"/>
      <c r="H2" s="370"/>
      <c r="I2" s="371"/>
      <c r="J2" s="370" t="s">
        <v>236</v>
      </c>
      <c r="K2" s="370"/>
      <c r="L2" s="370"/>
      <c r="M2" s="370"/>
      <c r="N2" s="370"/>
      <c r="O2" s="370"/>
      <c r="P2" s="370"/>
      <c r="Q2" s="370"/>
      <c r="R2" s="370"/>
      <c r="S2" s="372"/>
    </row>
    <row r="3" spans="1:19" s="31" customFormat="1" ht="24" customHeight="1" thickBot="1" x14ac:dyDescent="0.4">
      <c r="A3" s="333"/>
      <c r="B3" s="334"/>
      <c r="C3" s="95" t="s">
        <v>209</v>
      </c>
      <c r="D3" s="95" t="s">
        <v>199</v>
      </c>
      <c r="E3" s="95" t="s">
        <v>200</v>
      </c>
      <c r="F3" s="95" t="s">
        <v>201</v>
      </c>
      <c r="G3" s="95" t="s">
        <v>202</v>
      </c>
      <c r="H3" s="95" t="s">
        <v>203</v>
      </c>
      <c r="I3" s="151" t="s">
        <v>198</v>
      </c>
      <c r="J3" s="153" t="s">
        <v>209</v>
      </c>
      <c r="K3" s="95" t="s">
        <v>199</v>
      </c>
      <c r="L3" s="95" t="s">
        <v>200</v>
      </c>
      <c r="M3" s="95" t="s">
        <v>201</v>
      </c>
      <c r="N3" s="95" t="s">
        <v>202</v>
      </c>
      <c r="O3" s="95" t="s">
        <v>203</v>
      </c>
      <c r="P3" s="95" t="s">
        <v>210</v>
      </c>
      <c r="Q3" s="95" t="s">
        <v>211</v>
      </c>
      <c r="R3" s="95" t="s">
        <v>212</v>
      </c>
      <c r="S3" s="95" t="s">
        <v>213</v>
      </c>
    </row>
    <row r="4" spans="1:19" s="31" customFormat="1" ht="34.5" customHeight="1" thickBot="1" x14ac:dyDescent="0.4">
      <c r="A4" s="40" t="s">
        <v>25</v>
      </c>
      <c r="B4" s="32" t="s">
        <v>23</v>
      </c>
      <c r="C4" s="145" t="s">
        <v>214</v>
      </c>
      <c r="D4" s="145" t="s">
        <v>237</v>
      </c>
      <c r="E4" s="146" t="s">
        <v>238</v>
      </c>
      <c r="F4" s="145" t="s">
        <v>239</v>
      </c>
      <c r="G4" s="146" t="s">
        <v>240</v>
      </c>
      <c r="H4" s="98" t="s">
        <v>241</v>
      </c>
      <c r="I4" s="152" t="s">
        <v>242</v>
      </c>
      <c r="J4" s="154" t="s">
        <v>214</v>
      </c>
      <c r="K4" s="145" t="s">
        <v>243</v>
      </c>
      <c r="L4" s="146" t="s">
        <v>244</v>
      </c>
      <c r="M4" s="145" t="s">
        <v>245</v>
      </c>
      <c r="N4" s="146" t="s">
        <v>246</v>
      </c>
      <c r="O4" s="147" t="s">
        <v>247</v>
      </c>
      <c r="P4" s="147" t="s">
        <v>248</v>
      </c>
      <c r="Q4" s="147" t="s">
        <v>249</v>
      </c>
      <c r="R4" s="98" t="s">
        <v>250</v>
      </c>
      <c r="S4" s="98" t="s">
        <v>251</v>
      </c>
    </row>
    <row r="5" spans="1:19" s="31" customFormat="1" ht="6" customHeight="1" x14ac:dyDescent="0.35">
      <c r="A5" s="203"/>
      <c r="B5" s="204"/>
      <c r="C5" s="112"/>
      <c r="D5" s="113"/>
      <c r="E5" s="114"/>
      <c r="F5" s="113"/>
      <c r="G5" s="114"/>
      <c r="H5" s="114"/>
      <c r="I5" s="115"/>
      <c r="J5" s="112"/>
      <c r="K5" s="113"/>
      <c r="L5" s="114"/>
      <c r="M5" s="113"/>
      <c r="N5" s="114"/>
      <c r="O5" s="114"/>
      <c r="P5" s="114"/>
      <c r="Q5" s="114"/>
      <c r="R5" s="114"/>
      <c r="S5" s="205"/>
    </row>
    <row r="6" spans="1:19" s="31" customFormat="1" ht="4.5" customHeight="1" x14ac:dyDescent="0.35">
      <c r="A6" s="206"/>
      <c r="B6" s="207"/>
      <c r="C6" s="49"/>
      <c r="D6" s="50"/>
      <c r="E6" s="36"/>
      <c r="F6" s="50"/>
      <c r="G6" s="36"/>
      <c r="H6" s="36"/>
      <c r="I6" s="51"/>
      <c r="J6" s="49"/>
      <c r="K6" s="50"/>
      <c r="L6" s="36"/>
      <c r="M6" s="50"/>
      <c r="N6" s="36"/>
      <c r="O6" s="36"/>
      <c r="P6" s="36"/>
      <c r="Q6" s="36"/>
      <c r="R6" s="36"/>
      <c r="S6" s="208"/>
    </row>
    <row r="7" spans="1:19" s="31" customFormat="1" ht="14" x14ac:dyDescent="0.35">
      <c r="A7" s="184" t="s">
        <v>122</v>
      </c>
      <c r="B7" s="128"/>
      <c r="C7" s="134"/>
      <c r="D7" s="136"/>
      <c r="E7" s="137"/>
      <c r="F7" s="136"/>
      <c r="G7" s="137"/>
      <c r="H7" s="137"/>
      <c r="I7" s="138"/>
      <c r="J7" s="134"/>
      <c r="K7" s="136"/>
      <c r="L7" s="137"/>
      <c r="M7" s="136"/>
      <c r="N7" s="137"/>
      <c r="O7" s="137"/>
      <c r="P7" s="137"/>
      <c r="Q7" s="137"/>
      <c r="R7" s="137"/>
      <c r="S7" s="209"/>
    </row>
    <row r="8" spans="1:19" s="31" customFormat="1" ht="14" x14ac:dyDescent="0.35">
      <c r="A8" s="210"/>
      <c r="B8" s="211"/>
      <c r="C8" s="52"/>
      <c r="D8" s="53"/>
      <c r="E8" s="54"/>
      <c r="F8" s="53"/>
      <c r="G8" s="54"/>
      <c r="H8" s="54"/>
      <c r="I8" s="55"/>
      <c r="J8" s="52"/>
      <c r="K8" s="53"/>
      <c r="L8" s="54"/>
      <c r="M8" s="53"/>
      <c r="N8" s="54"/>
      <c r="O8" s="54"/>
      <c r="P8" s="54"/>
      <c r="Q8" s="54"/>
      <c r="R8" s="54"/>
      <c r="S8" s="212"/>
    </row>
    <row r="9" spans="1:19" s="31" customFormat="1" x14ac:dyDescent="0.35">
      <c r="A9" s="213"/>
      <c r="B9" s="214" t="s">
        <v>122</v>
      </c>
      <c r="C9" s="56"/>
      <c r="D9" s="57"/>
      <c r="E9" s="58"/>
      <c r="F9" s="57"/>
      <c r="G9" s="58"/>
      <c r="H9" s="58"/>
      <c r="I9" s="59"/>
      <c r="J9" s="56"/>
      <c r="K9" s="57"/>
      <c r="L9" s="58"/>
      <c r="M9" s="57"/>
      <c r="N9" s="58"/>
      <c r="O9" s="58"/>
      <c r="P9" s="58"/>
      <c r="Q9" s="58"/>
      <c r="R9" s="58"/>
      <c r="S9" s="215"/>
    </row>
    <row r="10" spans="1:19" s="31" customFormat="1" x14ac:dyDescent="0.35">
      <c r="A10" s="216" t="s">
        <v>123</v>
      </c>
      <c r="B10" s="217" t="s">
        <v>124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148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218">
        <v>0</v>
      </c>
    </row>
    <row r="11" spans="1:19" s="31" customFormat="1" x14ac:dyDescent="0.35">
      <c r="A11" s="216" t="str">
        <f>LEFT(A10,SEARCH("-",A10))&amp;RIGHT(A10,LEN(A10)-SEARCH("-",A10))+1</f>
        <v>Run-2</v>
      </c>
      <c r="B11" s="217" t="s">
        <v>125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148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218">
        <v>0</v>
      </c>
    </row>
    <row r="12" spans="1:19" s="31" customFormat="1" x14ac:dyDescent="0.35">
      <c r="A12" s="216" t="str">
        <f t="shared" ref="A12:A23" si="0">LEFT(A11,SEARCH("-",A11))&amp;RIGHT(A11,LEN(A11)-SEARCH("-",A11))+1</f>
        <v>Run-3</v>
      </c>
      <c r="B12" s="217" t="s">
        <v>126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148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218">
        <v>0</v>
      </c>
    </row>
    <row r="13" spans="1:19" s="31" customFormat="1" x14ac:dyDescent="0.35">
      <c r="A13" s="216" t="str">
        <f t="shared" si="0"/>
        <v>Run-4</v>
      </c>
      <c r="B13" s="12" t="s">
        <v>39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148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218">
        <v>0</v>
      </c>
    </row>
    <row r="14" spans="1:19" s="31" customFormat="1" x14ac:dyDescent="0.35">
      <c r="A14" s="216" t="str">
        <f t="shared" si="0"/>
        <v>Run-5</v>
      </c>
      <c r="B14" s="12" t="s">
        <v>39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148">
        <v>0</v>
      </c>
      <c r="J14" s="61">
        <v>0</v>
      </c>
      <c r="K14" s="61">
        <v>0</v>
      </c>
      <c r="L14" s="62">
        <f t="shared" ref="L14:L15" si="1">K14*J14</f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218">
        <v>0</v>
      </c>
    </row>
    <row r="15" spans="1:19" s="31" customFormat="1" x14ac:dyDescent="0.35">
      <c r="A15" s="216" t="str">
        <f t="shared" si="0"/>
        <v>Run-6</v>
      </c>
      <c r="B15" s="12" t="s">
        <v>39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148">
        <v>0</v>
      </c>
      <c r="J15" s="61">
        <v>0</v>
      </c>
      <c r="K15" s="61">
        <v>0</v>
      </c>
      <c r="L15" s="62">
        <f t="shared" si="1"/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218">
        <v>0</v>
      </c>
    </row>
    <row r="16" spans="1:19" s="31" customFormat="1" x14ac:dyDescent="0.35">
      <c r="A16" s="216"/>
      <c r="B16" s="219" t="s">
        <v>127</v>
      </c>
      <c r="C16" s="64">
        <f>SUM(C10:C15)</f>
        <v>0</v>
      </c>
      <c r="D16" s="64">
        <f t="shared" ref="D16:I16" si="2">SUM(D10:D15)</f>
        <v>0</v>
      </c>
      <c r="E16" s="64">
        <f t="shared" si="2"/>
        <v>0</v>
      </c>
      <c r="F16" s="64">
        <f t="shared" si="2"/>
        <v>0</v>
      </c>
      <c r="G16" s="64">
        <f t="shared" si="2"/>
        <v>0</v>
      </c>
      <c r="H16" s="64">
        <f t="shared" si="2"/>
        <v>0</v>
      </c>
      <c r="I16" s="155">
        <f t="shared" si="2"/>
        <v>0</v>
      </c>
      <c r="J16" s="64">
        <f t="shared" ref="J16" si="3">SUM(J10:J15)</f>
        <v>0</v>
      </c>
      <c r="K16" s="64">
        <f t="shared" ref="K16" si="4">SUM(K10:K15)</f>
        <v>0</v>
      </c>
      <c r="L16" s="64">
        <f t="shared" ref="L16" si="5">SUM(L10:L15)</f>
        <v>0</v>
      </c>
      <c r="M16" s="64">
        <f t="shared" ref="M16" si="6">SUM(M10:M15)</f>
        <v>0</v>
      </c>
      <c r="N16" s="64">
        <f t="shared" ref="N16" si="7">SUM(N10:N15)</f>
        <v>0</v>
      </c>
      <c r="O16" s="64">
        <f t="shared" ref="O16" si="8">SUM(O10:O15)</f>
        <v>0</v>
      </c>
      <c r="P16" s="64">
        <f t="shared" ref="P16" si="9">SUM(P10:P15)</f>
        <v>0</v>
      </c>
      <c r="Q16" s="64">
        <f t="shared" ref="Q16" si="10">SUM(Q10:Q15)</f>
        <v>0</v>
      </c>
      <c r="R16" s="64">
        <f t="shared" ref="R16" si="11">SUM(R10:R15)</f>
        <v>0</v>
      </c>
      <c r="S16" s="220">
        <f t="shared" ref="S16" si="12">SUM(S10:S15)</f>
        <v>0</v>
      </c>
    </row>
    <row r="17" spans="1:19" s="31" customFormat="1" x14ac:dyDescent="0.35">
      <c r="A17" s="216"/>
      <c r="B17" s="221"/>
      <c r="C17" s="52"/>
      <c r="D17" s="53"/>
      <c r="E17" s="67"/>
      <c r="F17" s="53"/>
      <c r="G17" s="67"/>
      <c r="H17" s="67"/>
      <c r="I17" s="55"/>
      <c r="J17" s="52"/>
      <c r="K17" s="53"/>
      <c r="L17" s="67"/>
      <c r="M17" s="53"/>
      <c r="N17" s="67"/>
      <c r="O17" s="67"/>
      <c r="P17" s="67"/>
      <c r="Q17" s="67"/>
      <c r="R17" s="67"/>
      <c r="S17" s="212"/>
    </row>
    <row r="18" spans="1:19" s="31" customFormat="1" x14ac:dyDescent="0.35">
      <c r="A18" s="216"/>
      <c r="B18" s="221"/>
      <c r="C18" s="52"/>
      <c r="D18" s="53"/>
      <c r="E18" s="67"/>
      <c r="F18" s="53"/>
      <c r="G18" s="67"/>
      <c r="H18" s="67"/>
      <c r="I18" s="55"/>
      <c r="J18" s="52"/>
      <c r="K18" s="53"/>
      <c r="L18" s="67"/>
      <c r="M18" s="53"/>
      <c r="N18" s="67"/>
      <c r="O18" s="67"/>
      <c r="P18" s="67"/>
      <c r="Q18" s="67"/>
      <c r="R18" s="67"/>
      <c r="S18" s="212"/>
    </row>
    <row r="19" spans="1:19" s="31" customFormat="1" x14ac:dyDescent="0.35">
      <c r="A19" s="216"/>
      <c r="B19" s="222" t="s">
        <v>128</v>
      </c>
      <c r="C19" s="56"/>
      <c r="D19" s="57"/>
      <c r="E19" s="58"/>
      <c r="F19" s="57"/>
      <c r="G19" s="58"/>
      <c r="H19" s="58"/>
      <c r="I19" s="59"/>
      <c r="J19" s="56"/>
      <c r="K19" s="57"/>
      <c r="L19" s="58"/>
      <c r="M19" s="57"/>
      <c r="N19" s="58"/>
      <c r="O19" s="58"/>
      <c r="P19" s="58"/>
      <c r="Q19" s="58"/>
      <c r="R19" s="58"/>
      <c r="S19" s="215"/>
    </row>
    <row r="20" spans="1:19" s="31" customFormat="1" x14ac:dyDescent="0.35">
      <c r="A20" s="216" t="str">
        <f>LEFT(A15,SEARCH("-",A15))&amp;RIGHT(A15,LEN(A15)-SEARCH("-",A15))+1</f>
        <v>Run-7</v>
      </c>
      <c r="B20" s="31" t="s">
        <v>39</v>
      </c>
      <c r="C20" s="61">
        <v>0</v>
      </c>
      <c r="D20" s="61">
        <v>0</v>
      </c>
      <c r="E20" s="62">
        <v>0</v>
      </c>
      <c r="F20" s="61">
        <v>0</v>
      </c>
      <c r="G20" s="61">
        <v>0</v>
      </c>
      <c r="H20" s="61">
        <v>0</v>
      </c>
      <c r="I20" s="148">
        <v>0</v>
      </c>
      <c r="J20" s="61">
        <v>0</v>
      </c>
      <c r="K20" s="61">
        <v>0</v>
      </c>
      <c r="L20" s="62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218">
        <v>0</v>
      </c>
    </row>
    <row r="21" spans="1:19" s="31" customFormat="1" x14ac:dyDescent="0.35">
      <c r="A21" s="216" t="str">
        <f t="shared" si="0"/>
        <v>Run-8</v>
      </c>
      <c r="B21" s="31" t="s">
        <v>39</v>
      </c>
      <c r="C21" s="61">
        <v>0</v>
      </c>
      <c r="D21" s="61">
        <v>0</v>
      </c>
      <c r="E21" s="62">
        <f>D21*C21</f>
        <v>0</v>
      </c>
      <c r="F21" s="61">
        <v>0</v>
      </c>
      <c r="G21" s="61">
        <v>0</v>
      </c>
      <c r="H21" s="61">
        <v>0</v>
      </c>
      <c r="I21" s="148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218">
        <v>0</v>
      </c>
    </row>
    <row r="22" spans="1:19" s="31" customFormat="1" x14ac:dyDescent="0.35">
      <c r="A22" s="216" t="str">
        <f t="shared" si="0"/>
        <v>Run-9</v>
      </c>
      <c r="B22" s="31" t="s">
        <v>39</v>
      </c>
      <c r="C22" s="61">
        <v>0</v>
      </c>
      <c r="D22" s="61">
        <v>0</v>
      </c>
      <c r="E22" s="62">
        <f>D22*C22</f>
        <v>0</v>
      </c>
      <c r="F22" s="61">
        <v>0</v>
      </c>
      <c r="G22" s="61">
        <v>0</v>
      </c>
      <c r="H22" s="61">
        <v>0</v>
      </c>
      <c r="I22" s="148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218">
        <v>0</v>
      </c>
    </row>
    <row r="23" spans="1:19" s="31" customFormat="1" x14ac:dyDescent="0.35">
      <c r="A23" s="216" t="str">
        <f t="shared" si="0"/>
        <v>Run-10</v>
      </c>
      <c r="B23" s="31" t="s">
        <v>39</v>
      </c>
      <c r="C23" s="61">
        <v>0</v>
      </c>
      <c r="D23" s="61">
        <v>0</v>
      </c>
      <c r="E23" s="62">
        <f>D23*C23</f>
        <v>0</v>
      </c>
      <c r="F23" s="61">
        <v>0</v>
      </c>
      <c r="G23" s="61">
        <v>0</v>
      </c>
      <c r="H23" s="61">
        <v>0</v>
      </c>
      <c r="I23" s="148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218">
        <v>0</v>
      </c>
    </row>
    <row r="24" spans="1:19" s="31" customFormat="1" x14ac:dyDescent="0.35">
      <c r="A24" s="216"/>
      <c r="B24" s="219" t="s">
        <v>117</v>
      </c>
      <c r="C24" s="65">
        <f t="shared" ref="C24:K24" si="13">SUM(C20:C23)</f>
        <v>0</v>
      </c>
      <c r="D24" s="65">
        <f t="shared" si="13"/>
        <v>0</v>
      </c>
      <c r="E24" s="65">
        <f t="shared" si="13"/>
        <v>0</v>
      </c>
      <c r="F24" s="65">
        <f t="shared" si="13"/>
        <v>0</v>
      </c>
      <c r="G24" s="65">
        <f t="shared" si="13"/>
        <v>0</v>
      </c>
      <c r="H24" s="65">
        <f t="shared" si="13"/>
        <v>0</v>
      </c>
      <c r="I24" s="149">
        <f t="shared" si="13"/>
        <v>0</v>
      </c>
      <c r="J24" s="65">
        <f t="shared" si="13"/>
        <v>0</v>
      </c>
      <c r="K24" s="65">
        <f t="shared" si="13"/>
        <v>0</v>
      </c>
      <c r="L24" s="65">
        <f>SUM(L20:L23)</f>
        <v>0</v>
      </c>
      <c r="M24" s="65">
        <f t="shared" ref="M24:S24" si="14">SUM(M20:M23)</f>
        <v>0</v>
      </c>
      <c r="N24" s="65">
        <f t="shared" si="14"/>
        <v>0</v>
      </c>
      <c r="O24" s="65">
        <f t="shared" si="14"/>
        <v>0</v>
      </c>
      <c r="P24" s="65">
        <f t="shared" si="14"/>
        <v>0</v>
      </c>
      <c r="Q24" s="65">
        <f t="shared" si="14"/>
        <v>0</v>
      </c>
      <c r="R24" s="65">
        <f t="shared" si="14"/>
        <v>0</v>
      </c>
      <c r="S24" s="223">
        <f t="shared" si="14"/>
        <v>0</v>
      </c>
    </row>
    <row r="25" spans="1:19" s="31" customFormat="1" ht="14" x14ac:dyDescent="0.35">
      <c r="A25" s="216"/>
      <c r="B25" s="12"/>
      <c r="C25" s="52"/>
      <c r="D25" s="53"/>
      <c r="E25" s="116"/>
      <c r="F25" s="117"/>
      <c r="G25" s="116"/>
      <c r="H25" s="116"/>
      <c r="I25" s="118"/>
      <c r="J25" s="52"/>
      <c r="K25" s="53"/>
      <c r="L25" s="116"/>
      <c r="M25" s="117"/>
      <c r="N25" s="116"/>
      <c r="O25" s="116"/>
      <c r="P25" s="116"/>
      <c r="Q25" s="116"/>
      <c r="R25" s="116"/>
      <c r="S25" s="224"/>
    </row>
    <row r="26" spans="1:19" s="31" customFormat="1" ht="14" x14ac:dyDescent="0.35">
      <c r="A26" s="225"/>
      <c r="B26" s="159" t="s">
        <v>129</v>
      </c>
      <c r="C26" s="139">
        <f t="shared" ref="C26:S26" si="15">C16+C24</f>
        <v>0</v>
      </c>
      <c r="D26" s="139">
        <f t="shared" si="15"/>
        <v>0</v>
      </c>
      <c r="E26" s="139">
        <f>E16+E24</f>
        <v>0</v>
      </c>
      <c r="F26" s="139">
        <f t="shared" si="15"/>
        <v>0</v>
      </c>
      <c r="G26" s="139">
        <f t="shared" si="15"/>
        <v>0</v>
      </c>
      <c r="H26" s="139">
        <f t="shared" si="15"/>
        <v>0</v>
      </c>
      <c r="I26" s="150">
        <f t="shared" si="15"/>
        <v>0</v>
      </c>
      <c r="J26" s="139">
        <f t="shared" si="15"/>
        <v>0</v>
      </c>
      <c r="K26" s="139">
        <f t="shared" si="15"/>
        <v>0</v>
      </c>
      <c r="L26" s="139">
        <f t="shared" si="15"/>
        <v>0</v>
      </c>
      <c r="M26" s="139">
        <f t="shared" si="15"/>
        <v>0</v>
      </c>
      <c r="N26" s="139">
        <f t="shared" si="15"/>
        <v>0</v>
      </c>
      <c r="O26" s="139">
        <f t="shared" si="15"/>
        <v>0</v>
      </c>
      <c r="P26" s="139">
        <f t="shared" si="15"/>
        <v>0</v>
      </c>
      <c r="Q26" s="139">
        <f t="shared" si="15"/>
        <v>0</v>
      </c>
      <c r="R26" s="139">
        <f t="shared" si="15"/>
        <v>0</v>
      </c>
      <c r="S26" s="226">
        <f t="shared" si="15"/>
        <v>0</v>
      </c>
    </row>
    <row r="27" spans="1:19" s="31" customFormat="1" ht="13" thickBot="1" x14ac:dyDescent="0.4">
      <c r="A27" s="227"/>
      <c r="B27" s="228"/>
      <c r="C27" s="229"/>
      <c r="D27" s="230"/>
      <c r="E27" s="231"/>
      <c r="F27" s="230"/>
      <c r="G27" s="231"/>
      <c r="H27" s="231"/>
      <c r="I27" s="232"/>
      <c r="J27" s="229"/>
      <c r="K27" s="230"/>
      <c r="L27" s="231"/>
      <c r="M27" s="230"/>
      <c r="N27" s="231"/>
      <c r="O27" s="231"/>
      <c r="P27" s="231"/>
      <c r="Q27" s="231"/>
      <c r="R27" s="231"/>
      <c r="S27" s="233"/>
    </row>
    <row r="28" spans="1:19" s="31" customFormat="1" ht="6" customHeight="1" thickBot="1" x14ac:dyDescent="0.4">
      <c r="A28" s="247"/>
      <c r="B28" s="248"/>
      <c r="C28" s="249"/>
      <c r="D28" s="250"/>
      <c r="E28" s="251"/>
      <c r="F28" s="250"/>
      <c r="G28" s="251"/>
      <c r="H28" s="251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252"/>
    </row>
  </sheetData>
  <mergeCells count="3">
    <mergeCell ref="B1:I1"/>
    <mergeCell ref="C2:I2"/>
    <mergeCell ref="J2:S2"/>
  </mergeCells>
  <phoneticPr fontId="30" type="noConversion"/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  <ignoredErrors>
    <ignoredError sqref="C16:H16 I16:S16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autoPageBreaks="0" fitToPage="1"/>
  </sheetPr>
  <dimension ref="A1:F34"/>
  <sheetViews>
    <sheetView zoomScale="70" zoomScaleNormal="70" zoomScalePageLayoutView="90" workbookViewId="0">
      <selection activeCell="E9" sqref="E9"/>
    </sheetView>
  </sheetViews>
  <sheetFormatPr defaultColWidth="9" defaultRowHeight="12.5" x14ac:dyDescent="0.35"/>
  <cols>
    <col min="1" max="1" width="12" style="12" customWidth="1"/>
    <col min="2" max="2" width="60.6328125" style="12" customWidth="1"/>
    <col min="3" max="3" width="13.6328125" style="74" customWidth="1"/>
    <col min="4" max="4" width="16.81640625" style="76" customWidth="1"/>
    <col min="5" max="5" width="22.36328125" style="77" customWidth="1"/>
    <col min="6" max="6" width="35.6328125" style="17" customWidth="1"/>
    <col min="7" max="16384" width="9" style="12"/>
  </cols>
  <sheetData>
    <row r="1" spans="1:6" s="31" customFormat="1" ht="24" customHeight="1" thickBot="1" x14ac:dyDescent="0.4">
      <c r="A1" s="177"/>
      <c r="B1" s="234" t="str">
        <f ca="1">MID(CELL("filename",A1),FIND("]",CELL("filename",A1))+1,255)</f>
        <v>Additional Offerings</v>
      </c>
      <c r="C1" s="198"/>
      <c r="D1" s="199"/>
      <c r="E1" s="199"/>
      <c r="F1" s="200"/>
    </row>
    <row r="2" spans="1:6" ht="24" customHeight="1" thickBot="1" x14ac:dyDescent="0.4">
      <c r="A2" s="202"/>
      <c r="B2" s="107"/>
      <c r="C2" s="235"/>
      <c r="D2" s="373"/>
      <c r="E2" s="374"/>
      <c r="F2" s="236"/>
    </row>
    <row r="3" spans="1:6" ht="34.5" customHeight="1" thickBot="1" x14ac:dyDescent="0.4">
      <c r="A3" s="40" t="s">
        <v>25</v>
      </c>
      <c r="B3" s="32" t="s">
        <v>23</v>
      </c>
      <c r="C3" s="95" t="s">
        <v>26</v>
      </c>
      <c r="D3" s="97" t="s">
        <v>29</v>
      </c>
      <c r="E3" s="33" t="s">
        <v>24</v>
      </c>
      <c r="F3" s="98" t="s">
        <v>30</v>
      </c>
    </row>
    <row r="4" spans="1:6" ht="6" customHeight="1" x14ac:dyDescent="0.35">
      <c r="A4" s="180"/>
      <c r="B4" s="34"/>
      <c r="C4" s="99"/>
      <c r="D4" s="100"/>
      <c r="E4" s="35"/>
      <c r="F4" s="237"/>
    </row>
    <row r="5" spans="1:6" ht="4.5" customHeight="1" x14ac:dyDescent="0.35">
      <c r="A5" s="182"/>
      <c r="B5" s="238"/>
      <c r="C5" s="119"/>
      <c r="D5" s="120"/>
      <c r="E5" s="120"/>
      <c r="F5" s="239"/>
    </row>
    <row r="6" spans="1:6" ht="14" x14ac:dyDescent="0.35">
      <c r="A6" s="184" t="s">
        <v>130</v>
      </c>
      <c r="B6" s="128"/>
      <c r="C6" s="140"/>
      <c r="D6" s="143"/>
      <c r="E6" s="137"/>
      <c r="F6" s="240"/>
    </row>
    <row r="7" spans="1:6" x14ac:dyDescent="0.35">
      <c r="A7" s="216"/>
      <c r="B7" s="221"/>
      <c r="C7" s="66"/>
      <c r="D7" s="109"/>
      <c r="E7" s="67"/>
      <c r="F7" s="236"/>
    </row>
    <row r="8" spans="1:6" x14ac:dyDescent="0.35">
      <c r="A8" s="213"/>
      <c r="B8" s="222" t="s">
        <v>128</v>
      </c>
      <c r="C8" s="68"/>
      <c r="D8" s="121"/>
      <c r="E8" s="58"/>
      <c r="F8" s="241"/>
    </row>
    <row r="9" spans="1:6" s="31" customFormat="1" x14ac:dyDescent="0.35">
      <c r="A9" s="242" t="s">
        <v>131</v>
      </c>
      <c r="B9" s="31" t="s">
        <v>39</v>
      </c>
      <c r="C9" s="60">
        <v>0</v>
      </c>
      <c r="D9" s="61">
        <v>0</v>
      </c>
      <c r="E9" s="62">
        <f>D9*C9</f>
        <v>0</v>
      </c>
      <c r="F9" s="212"/>
    </row>
    <row r="10" spans="1:6" s="31" customFormat="1" x14ac:dyDescent="0.35">
      <c r="A10" s="216" t="str">
        <f>LEFT(A9,SEARCH("-",A9))&amp;RIGHT(A9,LEN(A9)-SEARCH("-",A9))+1</f>
        <v>Add-2</v>
      </c>
      <c r="B10" s="31" t="s">
        <v>39</v>
      </c>
      <c r="C10" s="60">
        <v>0</v>
      </c>
      <c r="D10" s="61">
        <v>0</v>
      </c>
      <c r="E10" s="62">
        <f t="shared" ref="E10:E28" si="0">D10*C10</f>
        <v>0</v>
      </c>
      <c r="F10" s="212"/>
    </row>
    <row r="11" spans="1:6" s="31" customFormat="1" x14ac:dyDescent="0.35">
      <c r="A11" s="216" t="str">
        <f t="shared" ref="A11:A28" si="1">LEFT(A10,SEARCH("-",A10))&amp;RIGHT(A10,LEN(A10)-SEARCH("-",A10))+1</f>
        <v>Add-3</v>
      </c>
      <c r="B11" s="31" t="s">
        <v>39</v>
      </c>
      <c r="C11" s="60">
        <v>0</v>
      </c>
      <c r="D11" s="61">
        <v>0</v>
      </c>
      <c r="E11" s="62">
        <f t="shared" si="0"/>
        <v>0</v>
      </c>
      <c r="F11" s="212"/>
    </row>
    <row r="12" spans="1:6" s="31" customFormat="1" x14ac:dyDescent="0.35">
      <c r="A12" s="216" t="str">
        <f t="shared" si="1"/>
        <v>Add-4</v>
      </c>
      <c r="B12" s="31" t="s">
        <v>39</v>
      </c>
      <c r="C12" s="60">
        <v>0</v>
      </c>
      <c r="D12" s="61">
        <v>0</v>
      </c>
      <c r="E12" s="62">
        <f t="shared" si="0"/>
        <v>0</v>
      </c>
      <c r="F12" s="212"/>
    </row>
    <row r="13" spans="1:6" s="31" customFormat="1" x14ac:dyDescent="0.35">
      <c r="A13" s="216" t="str">
        <f t="shared" si="1"/>
        <v>Add-5</v>
      </c>
      <c r="B13" s="31" t="s">
        <v>39</v>
      </c>
      <c r="C13" s="60">
        <v>0</v>
      </c>
      <c r="D13" s="61">
        <v>0</v>
      </c>
      <c r="E13" s="62">
        <f t="shared" si="0"/>
        <v>0</v>
      </c>
      <c r="F13" s="212"/>
    </row>
    <row r="14" spans="1:6" s="31" customFormat="1" x14ac:dyDescent="0.35">
      <c r="A14" s="216" t="str">
        <f t="shared" si="1"/>
        <v>Add-6</v>
      </c>
      <c r="B14" s="31" t="s">
        <v>39</v>
      </c>
      <c r="C14" s="60">
        <v>0</v>
      </c>
      <c r="D14" s="61">
        <v>0</v>
      </c>
      <c r="E14" s="62">
        <f t="shared" si="0"/>
        <v>0</v>
      </c>
      <c r="F14" s="212"/>
    </row>
    <row r="15" spans="1:6" s="31" customFormat="1" x14ac:dyDescent="0.35">
      <c r="A15" s="216" t="str">
        <f t="shared" si="1"/>
        <v>Add-7</v>
      </c>
      <c r="B15" s="31" t="s">
        <v>39</v>
      </c>
      <c r="C15" s="60">
        <v>0</v>
      </c>
      <c r="D15" s="61">
        <v>0</v>
      </c>
      <c r="E15" s="62">
        <f t="shared" si="0"/>
        <v>0</v>
      </c>
      <c r="F15" s="212"/>
    </row>
    <row r="16" spans="1:6" s="31" customFormat="1" x14ac:dyDescent="0.35">
      <c r="A16" s="216" t="str">
        <f t="shared" si="1"/>
        <v>Add-8</v>
      </c>
      <c r="B16" s="31" t="s">
        <v>39</v>
      </c>
      <c r="C16" s="60">
        <v>0</v>
      </c>
      <c r="D16" s="61">
        <v>0</v>
      </c>
      <c r="E16" s="62">
        <f t="shared" si="0"/>
        <v>0</v>
      </c>
      <c r="F16" s="212"/>
    </row>
    <row r="17" spans="1:6" s="31" customFormat="1" x14ac:dyDescent="0.35">
      <c r="A17" s="216" t="str">
        <f t="shared" si="1"/>
        <v>Add-9</v>
      </c>
      <c r="B17" s="31" t="s">
        <v>39</v>
      </c>
      <c r="C17" s="60">
        <v>0</v>
      </c>
      <c r="D17" s="61">
        <v>0</v>
      </c>
      <c r="E17" s="62">
        <f t="shared" si="0"/>
        <v>0</v>
      </c>
      <c r="F17" s="212"/>
    </row>
    <row r="18" spans="1:6" s="31" customFormat="1" x14ac:dyDescent="0.35">
      <c r="A18" s="216" t="str">
        <f t="shared" si="1"/>
        <v>Add-10</v>
      </c>
      <c r="B18" s="31" t="s">
        <v>39</v>
      </c>
      <c r="C18" s="60">
        <v>0</v>
      </c>
      <c r="D18" s="61">
        <v>0</v>
      </c>
      <c r="E18" s="62">
        <f t="shared" si="0"/>
        <v>0</v>
      </c>
      <c r="F18" s="212"/>
    </row>
    <row r="19" spans="1:6" s="31" customFormat="1" x14ac:dyDescent="0.35">
      <c r="A19" s="216" t="str">
        <f t="shared" si="1"/>
        <v>Add-11</v>
      </c>
      <c r="B19" s="31" t="s">
        <v>39</v>
      </c>
      <c r="C19" s="60">
        <v>0</v>
      </c>
      <c r="D19" s="61">
        <v>0</v>
      </c>
      <c r="E19" s="62">
        <f t="shared" si="0"/>
        <v>0</v>
      </c>
      <c r="F19" s="212"/>
    </row>
    <row r="20" spans="1:6" s="31" customFormat="1" x14ac:dyDescent="0.35">
      <c r="A20" s="216" t="str">
        <f t="shared" si="1"/>
        <v>Add-12</v>
      </c>
      <c r="B20" s="31" t="s">
        <v>39</v>
      </c>
      <c r="C20" s="60">
        <v>0</v>
      </c>
      <c r="D20" s="61">
        <v>0</v>
      </c>
      <c r="E20" s="62">
        <f t="shared" si="0"/>
        <v>0</v>
      </c>
      <c r="F20" s="212"/>
    </row>
    <row r="21" spans="1:6" s="31" customFormat="1" x14ac:dyDescent="0.35">
      <c r="A21" s="216" t="str">
        <f t="shared" si="1"/>
        <v>Add-13</v>
      </c>
      <c r="B21" s="31" t="s">
        <v>39</v>
      </c>
      <c r="C21" s="60">
        <v>0</v>
      </c>
      <c r="D21" s="61">
        <v>0</v>
      </c>
      <c r="E21" s="62">
        <f t="shared" si="0"/>
        <v>0</v>
      </c>
      <c r="F21" s="212"/>
    </row>
    <row r="22" spans="1:6" s="31" customFormat="1" x14ac:dyDescent="0.35">
      <c r="A22" s="216" t="str">
        <f t="shared" si="1"/>
        <v>Add-14</v>
      </c>
      <c r="B22" s="31" t="s">
        <v>39</v>
      </c>
      <c r="C22" s="60">
        <v>0</v>
      </c>
      <c r="D22" s="61">
        <v>0</v>
      </c>
      <c r="E22" s="62">
        <f t="shared" si="0"/>
        <v>0</v>
      </c>
      <c r="F22" s="212"/>
    </row>
    <row r="23" spans="1:6" s="31" customFormat="1" x14ac:dyDescent="0.35">
      <c r="A23" s="216" t="str">
        <f t="shared" si="1"/>
        <v>Add-15</v>
      </c>
      <c r="B23" s="31" t="s">
        <v>39</v>
      </c>
      <c r="C23" s="60">
        <v>0</v>
      </c>
      <c r="D23" s="61">
        <v>0</v>
      </c>
      <c r="E23" s="62">
        <f t="shared" si="0"/>
        <v>0</v>
      </c>
      <c r="F23" s="212"/>
    </row>
    <row r="24" spans="1:6" s="31" customFormat="1" x14ac:dyDescent="0.35">
      <c r="A24" s="216" t="str">
        <f t="shared" si="1"/>
        <v>Add-16</v>
      </c>
      <c r="B24" s="31" t="s">
        <v>39</v>
      </c>
      <c r="C24" s="60">
        <v>0</v>
      </c>
      <c r="D24" s="61">
        <v>0</v>
      </c>
      <c r="E24" s="62">
        <f t="shared" si="0"/>
        <v>0</v>
      </c>
      <c r="F24" s="212"/>
    </row>
    <row r="25" spans="1:6" s="31" customFormat="1" x14ac:dyDescent="0.35">
      <c r="A25" s="216" t="str">
        <f t="shared" si="1"/>
        <v>Add-17</v>
      </c>
      <c r="B25" s="31" t="s">
        <v>39</v>
      </c>
      <c r="C25" s="60">
        <v>0</v>
      </c>
      <c r="D25" s="61">
        <v>0</v>
      </c>
      <c r="E25" s="62">
        <f t="shared" si="0"/>
        <v>0</v>
      </c>
      <c r="F25" s="212"/>
    </row>
    <row r="26" spans="1:6" s="31" customFormat="1" x14ac:dyDescent="0.35">
      <c r="A26" s="216" t="str">
        <f t="shared" si="1"/>
        <v>Add-18</v>
      </c>
      <c r="B26" s="31" t="s">
        <v>39</v>
      </c>
      <c r="C26" s="60">
        <v>0</v>
      </c>
      <c r="D26" s="61">
        <v>0</v>
      </c>
      <c r="E26" s="62">
        <f t="shared" si="0"/>
        <v>0</v>
      </c>
      <c r="F26" s="212"/>
    </row>
    <row r="27" spans="1:6" s="31" customFormat="1" x14ac:dyDescent="0.35">
      <c r="A27" s="216" t="str">
        <f t="shared" si="1"/>
        <v>Add-19</v>
      </c>
      <c r="B27" s="31" t="s">
        <v>39</v>
      </c>
      <c r="C27" s="60">
        <v>0</v>
      </c>
      <c r="D27" s="61">
        <v>0</v>
      </c>
      <c r="E27" s="62">
        <f t="shared" si="0"/>
        <v>0</v>
      </c>
      <c r="F27" s="212"/>
    </row>
    <row r="28" spans="1:6" s="31" customFormat="1" x14ac:dyDescent="0.35">
      <c r="A28" s="216" t="str">
        <f t="shared" si="1"/>
        <v>Add-20</v>
      </c>
      <c r="B28" s="31" t="s">
        <v>39</v>
      </c>
      <c r="C28" s="60">
        <v>0</v>
      </c>
      <c r="D28" s="61">
        <v>0</v>
      </c>
      <c r="E28" s="62">
        <f t="shared" si="0"/>
        <v>0</v>
      </c>
      <c r="F28" s="212"/>
    </row>
    <row r="29" spans="1:6" x14ac:dyDescent="0.35">
      <c r="A29" s="216"/>
      <c r="B29" s="219" t="s">
        <v>132</v>
      </c>
      <c r="C29" s="63">
        <f>SUM(C9:C28)</f>
        <v>0</v>
      </c>
      <c r="D29" s="37"/>
      <c r="E29" s="65">
        <f>SUM(E9:E28)</f>
        <v>0</v>
      </c>
      <c r="F29" s="243"/>
    </row>
    <row r="30" spans="1:6" x14ac:dyDescent="0.35">
      <c r="A30" s="216"/>
      <c r="C30" s="66"/>
      <c r="D30" s="109"/>
      <c r="E30" s="67"/>
      <c r="F30" s="236"/>
    </row>
    <row r="31" spans="1:6" ht="14" x14ac:dyDescent="0.35">
      <c r="A31" s="225"/>
      <c r="B31" s="159" t="s">
        <v>141</v>
      </c>
      <c r="C31" s="140"/>
      <c r="D31" s="143"/>
      <c r="E31" s="139">
        <f>E29</f>
        <v>0</v>
      </c>
      <c r="F31" s="240"/>
    </row>
    <row r="32" spans="1:6" x14ac:dyDescent="0.35">
      <c r="A32" s="216"/>
      <c r="C32" s="244"/>
      <c r="D32" s="245"/>
      <c r="E32" s="246"/>
      <c r="F32" s="212"/>
    </row>
    <row r="33" spans="1:6" s="31" customFormat="1" ht="6" customHeight="1" thickBot="1" x14ac:dyDescent="0.4">
      <c r="A33" s="247"/>
      <c r="B33" s="248"/>
      <c r="C33" s="249"/>
      <c r="D33" s="250"/>
      <c r="E33" s="251"/>
      <c r="F33" s="252"/>
    </row>
    <row r="34" spans="1:6" s="31" customFormat="1" x14ac:dyDescent="0.35">
      <c r="C34" s="88"/>
      <c r="D34" s="89"/>
      <c r="E34" s="90"/>
    </row>
  </sheetData>
  <mergeCells count="1">
    <mergeCell ref="D2:E2"/>
  </mergeCells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C4851-F8C6-4545-975B-631D32B995C3}">
  <sheetPr codeName="Sheet2">
    <tabColor rgb="FF0062AC"/>
  </sheetPr>
  <dimension ref="B1:J66"/>
  <sheetViews>
    <sheetView showGridLines="0" zoomScale="70" zoomScaleNormal="70" workbookViewId="0">
      <selection activeCell="C5" sqref="C5"/>
    </sheetView>
  </sheetViews>
  <sheetFormatPr defaultColWidth="8.81640625" defaultRowHeight="14" x14ac:dyDescent="0.3"/>
  <cols>
    <col min="1" max="1" width="1.26953125" style="38" customWidth="1"/>
    <col min="2" max="2" width="54.6328125" style="38" bestFit="1" customWidth="1"/>
    <col min="3" max="4" width="20.6328125" style="39" customWidth="1"/>
    <col min="5" max="10" width="20.6328125" style="38" customWidth="1"/>
    <col min="11" max="16384" width="8.81640625" style="38"/>
  </cols>
  <sheetData>
    <row r="1" spans="2:10" ht="14.5" thickBot="1" x14ac:dyDescent="0.35"/>
    <row r="2" spans="2:10" ht="18" customHeight="1" x14ac:dyDescent="0.3">
      <c r="B2" s="388"/>
      <c r="C2" s="389" t="s">
        <v>262</v>
      </c>
      <c r="D2" s="390"/>
      <c r="E2" s="390"/>
      <c r="F2" s="390"/>
      <c r="G2" s="390"/>
      <c r="H2" s="390"/>
      <c r="I2" s="390"/>
      <c r="J2" s="391"/>
    </row>
    <row r="3" spans="2:10" ht="15" customHeight="1" thickBot="1" x14ac:dyDescent="0.35">
      <c r="B3" s="388"/>
      <c r="C3" s="392"/>
      <c r="D3" s="393"/>
      <c r="E3" s="393"/>
      <c r="F3" s="393"/>
      <c r="G3" s="393"/>
      <c r="H3" s="393"/>
      <c r="I3" s="393"/>
      <c r="J3" s="394"/>
    </row>
    <row r="4" spans="2:10" ht="14.5" thickBot="1" x14ac:dyDescent="0.35">
      <c r="B4" s="388"/>
      <c r="C4" s="175" t="s">
        <v>24</v>
      </c>
      <c r="D4" s="175" t="s">
        <v>209</v>
      </c>
      <c r="E4" s="175" t="s">
        <v>199</v>
      </c>
      <c r="F4" s="175" t="s">
        <v>200</v>
      </c>
      <c r="G4" s="175" t="s">
        <v>201</v>
      </c>
      <c r="H4" s="175" t="s">
        <v>202</v>
      </c>
      <c r="I4" s="175" t="s">
        <v>203</v>
      </c>
      <c r="J4" s="175" t="s">
        <v>198</v>
      </c>
    </row>
    <row r="5" spans="2:10" ht="15" thickTop="1" thickBot="1" x14ac:dyDescent="0.35">
      <c r="B5" s="395" t="s">
        <v>254</v>
      </c>
      <c r="C5" s="396">
        <f t="shared" ref="C5:J5" si="0">C13+C15+C16+C17+C19+C21+C23+C24+C25+C26+C27+C28+C30+C31+C32+C34+C35+C37+C38+C40+C41+C43+C44+C45+C46+C47+C49+C50+C51+C53+C54+C55+C57+C58+C60</f>
        <v>0</v>
      </c>
      <c r="D5" s="397">
        <f t="shared" si="0"/>
        <v>0</v>
      </c>
      <c r="E5" s="397">
        <f t="shared" si="0"/>
        <v>0</v>
      </c>
      <c r="F5" s="397">
        <f t="shared" si="0"/>
        <v>0</v>
      </c>
      <c r="G5" s="397">
        <f t="shared" si="0"/>
        <v>0</v>
      </c>
      <c r="H5" s="397">
        <f t="shared" si="0"/>
        <v>0</v>
      </c>
      <c r="I5" s="397">
        <f t="shared" si="0"/>
        <v>0</v>
      </c>
      <c r="J5" s="397">
        <f t="shared" si="0"/>
        <v>0</v>
      </c>
    </row>
    <row r="6" spans="2:10" ht="14.5" thickTop="1" x14ac:dyDescent="0.3">
      <c r="B6" s="398"/>
      <c r="C6" s="399"/>
      <c r="D6" s="399"/>
      <c r="E6" s="399"/>
      <c r="F6" s="399"/>
      <c r="G6" s="399"/>
      <c r="H6" s="399"/>
      <c r="I6" s="399"/>
      <c r="J6" s="399"/>
    </row>
    <row r="7" spans="2:10" ht="14.5" thickBot="1" x14ac:dyDescent="0.35">
      <c r="B7" s="388"/>
      <c r="C7" s="400"/>
      <c r="D7" s="400"/>
      <c r="E7" s="388"/>
      <c r="F7" s="388"/>
      <c r="G7" s="388"/>
      <c r="H7" s="388"/>
      <c r="I7" s="388"/>
      <c r="J7" s="388"/>
    </row>
    <row r="8" spans="2:10" s="31" customFormat="1" ht="24" customHeight="1" thickBot="1" x14ac:dyDescent="0.4">
      <c r="B8" s="401" t="str">
        <f ca="1">MID(CELL("filename",B8),FIND("]",CELL("filename",B8))+1,255)</f>
        <v>Summary 5-Year</v>
      </c>
      <c r="C8" s="178"/>
      <c r="D8" s="178"/>
      <c r="E8" s="178"/>
      <c r="F8" s="178"/>
      <c r="G8" s="178"/>
      <c r="H8" s="178"/>
      <c r="I8" s="178"/>
      <c r="J8" s="179"/>
    </row>
    <row r="9" spans="2:10" s="31" customFormat="1" ht="34.5" customHeight="1" thickBot="1" x14ac:dyDescent="0.4">
      <c r="B9" s="402" t="s">
        <v>23</v>
      </c>
      <c r="C9" s="33" t="s">
        <v>24</v>
      </c>
      <c r="D9" s="33" t="s">
        <v>209</v>
      </c>
      <c r="E9" s="33" t="s">
        <v>199</v>
      </c>
      <c r="F9" s="33" t="s">
        <v>200</v>
      </c>
      <c r="G9" s="33" t="s">
        <v>230</v>
      </c>
      <c r="H9" s="33" t="s">
        <v>231</v>
      </c>
      <c r="I9" s="33" t="s">
        <v>232</v>
      </c>
      <c r="J9" s="403" t="s">
        <v>198</v>
      </c>
    </row>
    <row r="10" spans="2:10" s="31" customFormat="1" ht="6" customHeight="1" x14ac:dyDescent="0.35">
      <c r="B10" s="404"/>
      <c r="C10" s="35"/>
      <c r="D10" s="35"/>
      <c r="E10" s="35"/>
      <c r="F10" s="35"/>
      <c r="G10" s="35"/>
      <c r="H10" s="35"/>
      <c r="I10" s="35"/>
      <c r="J10" s="181"/>
    </row>
    <row r="11" spans="2:10" s="31" customFormat="1" ht="4.5" customHeight="1" x14ac:dyDescent="0.35">
      <c r="B11" s="405"/>
      <c r="C11" s="406"/>
      <c r="D11" s="406"/>
      <c r="E11" s="406"/>
      <c r="F11" s="406"/>
      <c r="G11" s="406"/>
      <c r="H11" s="406"/>
      <c r="I11" s="406"/>
      <c r="J11" s="407"/>
    </row>
    <row r="12" spans="2:10" s="31" customFormat="1" ht="20" customHeight="1" x14ac:dyDescent="0.35">
      <c r="B12" s="408" t="s">
        <v>143</v>
      </c>
      <c r="C12" s="409"/>
      <c r="D12" s="409"/>
      <c r="E12" s="409"/>
      <c r="F12" s="409"/>
      <c r="G12" s="409"/>
      <c r="H12" s="409"/>
      <c r="I12" s="409"/>
      <c r="J12" s="410"/>
    </row>
    <row r="13" spans="2:10" s="31" customFormat="1" ht="16.5" customHeight="1" x14ac:dyDescent="0.35">
      <c r="B13" s="411" t="s">
        <v>150</v>
      </c>
      <c r="C13" s="412">
        <f>Bonding!C14</f>
        <v>0</v>
      </c>
      <c r="D13" s="412">
        <f>$C13</f>
        <v>0</v>
      </c>
      <c r="E13" s="412">
        <v>0</v>
      </c>
      <c r="F13" s="412">
        <v>0</v>
      </c>
      <c r="G13" s="412">
        <v>0</v>
      </c>
      <c r="H13" s="412">
        <v>0</v>
      </c>
      <c r="I13" s="412">
        <v>0</v>
      </c>
      <c r="J13" s="413">
        <v>0</v>
      </c>
    </row>
    <row r="14" spans="2:10" s="31" customFormat="1" ht="15" customHeight="1" x14ac:dyDescent="0.35">
      <c r="B14" s="408" t="str">
        <f ca="1">'AMI Technology Equipment'!B1</f>
        <v>AMI Technology Equipment</v>
      </c>
      <c r="C14" s="409" t="s">
        <v>273</v>
      </c>
      <c r="D14" s="409"/>
      <c r="E14" s="409"/>
      <c r="F14" s="409"/>
      <c r="G14" s="409"/>
      <c r="H14" s="409"/>
      <c r="I14" s="409"/>
      <c r="J14" s="410"/>
    </row>
    <row r="15" spans="2:10" s="31" customFormat="1" ht="15" customHeight="1" x14ac:dyDescent="0.35">
      <c r="B15" s="411" t="str">
        <f>'AMI Technology Equipment'!B16</f>
        <v>Network Equipment Sub-total</v>
      </c>
      <c r="C15" s="412">
        <f>'AMI Technology Equipment'!G16</f>
        <v>0</v>
      </c>
      <c r="D15" s="412">
        <f>$C15*0.2</f>
        <v>0</v>
      </c>
      <c r="E15" s="412">
        <f>$C15*0.8</f>
        <v>0</v>
      </c>
      <c r="F15" s="412">
        <v>0</v>
      </c>
      <c r="G15" s="412">
        <v>0</v>
      </c>
      <c r="H15" s="412">
        <v>0</v>
      </c>
      <c r="I15" s="412">
        <v>0</v>
      </c>
      <c r="J15" s="413">
        <v>0</v>
      </c>
    </row>
    <row r="16" spans="2:10" s="31" customFormat="1" ht="15" customHeight="1" x14ac:dyDescent="0.35">
      <c r="B16" s="411" t="str">
        <f>'AMI Technology Equipment'!B23</f>
        <v>Installation Tools Sub-total</v>
      </c>
      <c r="C16" s="412">
        <f>'AMI Technology Equipment'!G23</f>
        <v>0</v>
      </c>
      <c r="D16" s="412">
        <f>$C16*0.2</f>
        <v>0</v>
      </c>
      <c r="E16" s="412">
        <f>$C16*0.8</f>
        <v>0</v>
      </c>
      <c r="F16" s="412">
        <v>0</v>
      </c>
      <c r="G16" s="412">
        <v>0</v>
      </c>
      <c r="H16" s="412">
        <v>0</v>
      </c>
      <c r="I16" s="412">
        <v>0</v>
      </c>
      <c r="J16" s="413">
        <v>0</v>
      </c>
    </row>
    <row r="17" spans="2:10" s="31" customFormat="1" ht="15" customHeight="1" x14ac:dyDescent="0.35">
      <c r="B17" s="411" t="str">
        <f>'AMI Technology Equipment'!B30</f>
        <v>Other Equipment Sub-total</v>
      </c>
      <c r="C17" s="412">
        <f>'AMI Technology Equipment'!G30</f>
        <v>0</v>
      </c>
      <c r="D17" s="412">
        <f>$C17*0.2</f>
        <v>0</v>
      </c>
      <c r="E17" s="412">
        <f>$C17*0.8</f>
        <v>0</v>
      </c>
      <c r="F17" s="412">
        <v>0</v>
      </c>
      <c r="G17" s="412">
        <v>0</v>
      </c>
      <c r="H17" s="412">
        <v>0</v>
      </c>
      <c r="I17" s="412">
        <v>0</v>
      </c>
      <c r="J17" s="413">
        <v>0</v>
      </c>
    </row>
    <row r="18" spans="2:10" s="31" customFormat="1" ht="15" customHeight="1" x14ac:dyDescent="0.35">
      <c r="B18" s="408" t="str">
        <f ca="1">'AMI Technology Services'!B1</f>
        <v>AMI Technology Services</v>
      </c>
      <c r="C18" s="409" t="s">
        <v>273</v>
      </c>
      <c r="D18" s="409"/>
      <c r="E18" s="409"/>
      <c r="F18" s="409"/>
      <c r="G18" s="409"/>
      <c r="H18" s="409"/>
      <c r="I18" s="409"/>
      <c r="J18" s="410"/>
    </row>
    <row r="19" spans="2:10" s="31" customFormat="1" ht="15" customHeight="1" x14ac:dyDescent="0.35">
      <c r="B19" s="411" t="str">
        <f>'AMI Technology Services'!B19</f>
        <v>Professional Services Sub-total</v>
      </c>
      <c r="C19" s="412">
        <f>'AMI Technology Services'!G21</f>
        <v>0</v>
      </c>
      <c r="D19" s="412">
        <f>$C19*0.2</f>
        <v>0</v>
      </c>
      <c r="E19" s="412">
        <f>$C19*0.8</f>
        <v>0</v>
      </c>
      <c r="F19" s="412">
        <v>0</v>
      </c>
      <c r="G19" s="412">
        <v>0</v>
      </c>
      <c r="H19" s="412">
        <v>0</v>
      </c>
      <c r="I19" s="412">
        <v>0</v>
      </c>
      <c r="J19" s="413">
        <v>0</v>
      </c>
    </row>
    <row r="20" spans="2:10" s="31" customFormat="1" ht="15" customHeight="1" x14ac:dyDescent="0.35">
      <c r="B20" s="408" t="str">
        <f ca="1">'AMI Technology Annual'!B1</f>
        <v>AMI Technology Annual</v>
      </c>
      <c r="C20" s="414" t="s">
        <v>266</v>
      </c>
      <c r="D20" s="414"/>
      <c r="E20" s="414"/>
      <c r="F20" s="414"/>
      <c r="G20" s="414"/>
      <c r="H20" s="414"/>
      <c r="I20" s="414"/>
      <c r="J20" s="415"/>
    </row>
    <row r="21" spans="2:10" s="31" customFormat="1" ht="15" customHeight="1" x14ac:dyDescent="0.35">
      <c r="B21" s="411" t="str">
        <f>'AMI Technology Annual'!B13</f>
        <v>Annual Network Sub-total</v>
      </c>
      <c r="C21" s="412">
        <f>SUM(D21:J21)</f>
        <v>0</v>
      </c>
      <c r="D21" s="412">
        <v>0</v>
      </c>
      <c r="E21" s="412">
        <f>'AMI Technology Annual'!G13</f>
        <v>0</v>
      </c>
      <c r="F21" s="412">
        <f>'AMI Technology Annual'!G13</f>
        <v>0</v>
      </c>
      <c r="G21" s="412">
        <f>'AMI Technology Annual'!G13</f>
        <v>0</v>
      </c>
      <c r="H21" s="412">
        <f>'AMI Technology Annual'!G13</f>
        <v>0</v>
      </c>
      <c r="I21" s="412">
        <f>'AMI Technology Annual'!G13</f>
        <v>0</v>
      </c>
      <c r="J21" s="413">
        <f>'AMI Technology Annual'!G13</f>
        <v>0</v>
      </c>
    </row>
    <row r="22" spans="2:10" s="31" customFormat="1" ht="15" customHeight="1" x14ac:dyDescent="0.35">
      <c r="B22" s="408" t="str">
        <f ca="1">'Application Technology'!B1</f>
        <v>Application Technology</v>
      </c>
      <c r="C22" s="416" t="s">
        <v>274</v>
      </c>
      <c r="D22" s="416"/>
      <c r="E22" s="416"/>
      <c r="F22" s="416"/>
      <c r="G22" s="416"/>
      <c r="H22" s="416"/>
      <c r="I22" s="416"/>
      <c r="J22" s="417"/>
    </row>
    <row r="23" spans="2:10" s="31" customFormat="1" ht="15" customHeight="1" x14ac:dyDescent="0.35">
      <c r="B23" s="411" t="str">
        <f>'Application Technology'!B23</f>
        <v>Headend Professional Services Sub-total</v>
      </c>
      <c r="C23" s="412">
        <f>'Application Technology'!G23</f>
        <v>0</v>
      </c>
      <c r="D23" s="412">
        <f t="shared" ref="D23:D28" si="1">$C23*0.3</f>
        <v>0</v>
      </c>
      <c r="E23" s="412">
        <f t="shared" ref="E23:E28" si="2">$C23*0.7</f>
        <v>0</v>
      </c>
      <c r="F23" s="412">
        <v>0</v>
      </c>
      <c r="G23" s="412">
        <v>0</v>
      </c>
      <c r="H23" s="412">
        <v>0</v>
      </c>
      <c r="I23" s="412">
        <v>0</v>
      </c>
      <c r="J23" s="413">
        <v>0</v>
      </c>
    </row>
    <row r="24" spans="2:10" s="31" customFormat="1" ht="15" customHeight="1" x14ac:dyDescent="0.35">
      <c r="B24" s="411" t="str">
        <f>'Application Technology'!B42</f>
        <v>Load Control Professional Services Sub-total</v>
      </c>
      <c r="C24" s="412">
        <f>'Application Technology'!G42</f>
        <v>0</v>
      </c>
      <c r="D24" s="412">
        <f t="shared" si="1"/>
        <v>0</v>
      </c>
      <c r="E24" s="412">
        <f t="shared" si="2"/>
        <v>0</v>
      </c>
      <c r="F24" s="412">
        <v>0</v>
      </c>
      <c r="G24" s="412">
        <v>0</v>
      </c>
      <c r="H24" s="412">
        <v>0</v>
      </c>
      <c r="I24" s="412">
        <v>0</v>
      </c>
      <c r="J24" s="413">
        <v>0</v>
      </c>
    </row>
    <row r="25" spans="2:10" s="31" customFormat="1" ht="15" customHeight="1" x14ac:dyDescent="0.35">
      <c r="B25" s="411" t="str">
        <f>'Application Technology'!B61</f>
        <v>Data Analystics Professional Services Sub-total</v>
      </c>
      <c r="C25" s="412">
        <f>'Application Technology'!G61</f>
        <v>0</v>
      </c>
      <c r="D25" s="412">
        <f t="shared" si="1"/>
        <v>0</v>
      </c>
      <c r="E25" s="412">
        <f t="shared" si="2"/>
        <v>0</v>
      </c>
      <c r="F25" s="412">
        <v>0</v>
      </c>
      <c r="G25" s="412">
        <v>0</v>
      </c>
      <c r="H25" s="412">
        <v>0</v>
      </c>
      <c r="I25" s="412">
        <v>0</v>
      </c>
      <c r="J25" s="413">
        <v>0</v>
      </c>
    </row>
    <row r="26" spans="2:10" s="31" customFormat="1" ht="15" customHeight="1" x14ac:dyDescent="0.35">
      <c r="B26" s="411" t="str">
        <f>'Application Technology'!B70</f>
        <v>Headend One-Time Fee Sub-total</v>
      </c>
      <c r="C26" s="412">
        <f>'Application Technology'!G70</f>
        <v>0</v>
      </c>
      <c r="D26" s="412">
        <f t="shared" si="1"/>
        <v>0</v>
      </c>
      <c r="E26" s="412">
        <f t="shared" si="2"/>
        <v>0</v>
      </c>
      <c r="F26" s="412">
        <v>0</v>
      </c>
      <c r="G26" s="412">
        <v>0</v>
      </c>
      <c r="H26" s="412">
        <v>0</v>
      </c>
      <c r="I26" s="412">
        <v>0</v>
      </c>
      <c r="J26" s="413">
        <v>0</v>
      </c>
    </row>
    <row r="27" spans="2:10" s="31" customFormat="1" ht="15" customHeight="1" x14ac:dyDescent="0.35">
      <c r="B27" s="411" t="str">
        <f>'Application Technology'!B75</f>
        <v>Load Control One-Time Fee Sub-total</v>
      </c>
      <c r="C27" s="412">
        <f>'Application Technology'!G75</f>
        <v>0</v>
      </c>
      <c r="D27" s="412">
        <f t="shared" si="1"/>
        <v>0</v>
      </c>
      <c r="E27" s="412">
        <f t="shared" si="2"/>
        <v>0</v>
      </c>
      <c r="F27" s="412">
        <v>0</v>
      </c>
      <c r="G27" s="412">
        <v>0</v>
      </c>
      <c r="H27" s="412">
        <v>0</v>
      </c>
      <c r="I27" s="412">
        <v>0</v>
      </c>
      <c r="J27" s="413">
        <v>0</v>
      </c>
    </row>
    <row r="28" spans="2:10" s="31" customFormat="1" ht="15" customHeight="1" x14ac:dyDescent="0.35">
      <c r="B28" s="411" t="str">
        <f>'Application Technology'!B80</f>
        <v>Data Analytics One-Time Fee Sub-total</v>
      </c>
      <c r="C28" s="412">
        <f>'Application Technology'!G80</f>
        <v>0</v>
      </c>
      <c r="D28" s="412">
        <f t="shared" si="1"/>
        <v>0</v>
      </c>
      <c r="E28" s="412">
        <f t="shared" si="2"/>
        <v>0</v>
      </c>
      <c r="F28" s="412">
        <v>0</v>
      </c>
      <c r="G28" s="412">
        <v>0</v>
      </c>
      <c r="H28" s="412">
        <v>0</v>
      </c>
      <c r="I28" s="412">
        <v>0</v>
      </c>
      <c r="J28" s="413">
        <v>0</v>
      </c>
    </row>
    <row r="29" spans="2:10" s="31" customFormat="1" ht="15" customHeight="1" x14ac:dyDescent="0.35">
      <c r="B29" s="408" t="str">
        <f ca="1">'Application Technology Annual'!B1</f>
        <v>Application Technology Annual</v>
      </c>
      <c r="C29" s="416" t="s">
        <v>258</v>
      </c>
      <c r="D29" s="416"/>
      <c r="E29" s="416"/>
      <c r="F29" s="416"/>
      <c r="G29" s="416"/>
      <c r="H29" s="416"/>
      <c r="I29" s="416"/>
      <c r="J29" s="417"/>
    </row>
    <row r="30" spans="2:10" s="31" customFormat="1" ht="15" customHeight="1" x14ac:dyDescent="0.35">
      <c r="B30" s="411" t="str">
        <f>'Application Technology Annual'!B16</f>
        <v>Headend Annual Fee Sub-total</v>
      </c>
      <c r="C30" s="412">
        <f>SUM(D30:J30)</f>
        <v>0</v>
      </c>
      <c r="D30" s="412">
        <f>'Application Technology Annual'!C16</f>
        <v>0</v>
      </c>
      <c r="E30" s="412">
        <f>'Application Technology Annual'!D16</f>
        <v>0</v>
      </c>
      <c r="F30" s="412">
        <f>'Application Technology Annual'!E16</f>
        <v>0</v>
      </c>
      <c r="G30" s="412">
        <f>'Application Technology Annual'!F16</f>
        <v>0</v>
      </c>
      <c r="H30" s="412">
        <f>'Application Technology Annual'!G16</f>
        <v>0</v>
      </c>
      <c r="I30" s="412">
        <f>'Application Technology Annual'!H16</f>
        <v>0</v>
      </c>
      <c r="J30" s="413">
        <f>'Application Technology Annual'!I16</f>
        <v>0</v>
      </c>
    </row>
    <row r="31" spans="2:10" s="31" customFormat="1" ht="15" customHeight="1" x14ac:dyDescent="0.35">
      <c r="B31" s="411" t="str">
        <f>'Application Technology Annual'!B22</f>
        <v>Load Control Annual Fee Sub-total</v>
      </c>
      <c r="C31" s="412">
        <f>SUM(D31:J31)</f>
        <v>0</v>
      </c>
      <c r="D31" s="412">
        <f>'Application Technology Annual'!C22</f>
        <v>0</v>
      </c>
      <c r="E31" s="412">
        <f>'Application Technology Annual'!D22</f>
        <v>0</v>
      </c>
      <c r="F31" s="412">
        <f>'Application Technology Annual'!E22</f>
        <v>0</v>
      </c>
      <c r="G31" s="412">
        <f>'Application Technology Annual'!F22</f>
        <v>0</v>
      </c>
      <c r="H31" s="412">
        <f>'Application Technology Annual'!G22</f>
        <v>0</v>
      </c>
      <c r="I31" s="412">
        <f>'Application Technology Annual'!H22</f>
        <v>0</v>
      </c>
      <c r="J31" s="413">
        <f>'Application Technology Annual'!I22</f>
        <v>0</v>
      </c>
    </row>
    <row r="32" spans="2:10" s="31" customFormat="1" ht="15" customHeight="1" x14ac:dyDescent="0.35">
      <c r="B32" s="411" t="str">
        <f>'Application Technology Annual'!B28</f>
        <v>Data Analytics  Annual Fee Sub-total</v>
      </c>
      <c r="C32" s="412">
        <f>SUM(D32:J32)</f>
        <v>0</v>
      </c>
      <c r="D32" s="412">
        <f>'Application Technology Annual'!C28</f>
        <v>0</v>
      </c>
      <c r="E32" s="412">
        <f>'Application Technology Annual'!D28</f>
        <v>0</v>
      </c>
      <c r="F32" s="412">
        <f>'Application Technology Annual'!E28</f>
        <v>0</v>
      </c>
      <c r="G32" s="412">
        <f>'Application Technology Annual'!F28</f>
        <v>0</v>
      </c>
      <c r="H32" s="412">
        <f>'Application Technology Annual'!G28</f>
        <v>0</v>
      </c>
      <c r="I32" s="412">
        <f>'Application Technology Annual'!H28</f>
        <v>0</v>
      </c>
      <c r="J32" s="413">
        <f>'Application Technology Annual'!I28</f>
        <v>0</v>
      </c>
    </row>
    <row r="33" spans="2:10" s="31" customFormat="1" ht="15" customHeight="1" x14ac:dyDescent="0.35">
      <c r="B33" s="408" t="str">
        <f ca="1">'Electric AMI Meters'!B1</f>
        <v>Electric AMI Meters</v>
      </c>
      <c r="C33" s="418" t="s">
        <v>255</v>
      </c>
      <c r="D33" s="418"/>
      <c r="E33" s="418"/>
      <c r="F33" s="418"/>
      <c r="G33" s="418"/>
      <c r="H33" s="418"/>
      <c r="I33" s="418"/>
      <c r="J33" s="419"/>
    </row>
    <row r="34" spans="2:10" s="31" customFormat="1" ht="15" customHeight="1" x14ac:dyDescent="0.35">
      <c r="B34" s="411" t="str">
        <f>'Electric AMI Meters'!B19</f>
        <v>Electric AMI Meter Sub-total</v>
      </c>
      <c r="C34" s="420">
        <f>'Electric AMI Meters'!G19</f>
        <v>0</v>
      </c>
      <c r="D34" s="420">
        <f>$C34*0</f>
        <v>0</v>
      </c>
      <c r="E34" s="420">
        <f>$C34*0.24</f>
        <v>0</v>
      </c>
      <c r="F34" s="420">
        <f>$C34*0.22</f>
        <v>0</v>
      </c>
      <c r="G34" s="420">
        <f>$C34*0.17</f>
        <v>0</v>
      </c>
      <c r="H34" s="420">
        <f>$C34*0.16</f>
        <v>0</v>
      </c>
      <c r="I34" s="420">
        <f>$C34*0.21</f>
        <v>0</v>
      </c>
      <c r="J34" s="413">
        <v>0</v>
      </c>
    </row>
    <row r="35" spans="2:10" s="31" customFormat="1" ht="15" customHeight="1" x14ac:dyDescent="0.35">
      <c r="B35" s="411" t="str">
        <f>'Electric AMI Meters'!B26</f>
        <v>Other Equipment Sub-total</v>
      </c>
      <c r="C35" s="420">
        <f>'Electric AMI Meters'!G26</f>
        <v>0</v>
      </c>
      <c r="D35" s="420">
        <f>$C35*0</f>
        <v>0</v>
      </c>
      <c r="E35" s="420">
        <f>$C35*0.24</f>
        <v>0</v>
      </c>
      <c r="F35" s="420">
        <f>$C35*0.22</f>
        <v>0</v>
      </c>
      <c r="G35" s="420">
        <f>$C35*0.17</f>
        <v>0</v>
      </c>
      <c r="H35" s="420">
        <f>$C35*0.16</f>
        <v>0</v>
      </c>
      <c r="I35" s="420">
        <f>$C35*0.21</f>
        <v>0</v>
      </c>
      <c r="J35" s="413">
        <v>0</v>
      </c>
    </row>
    <row r="36" spans="2:10" s="31" customFormat="1" ht="15" customHeight="1" x14ac:dyDescent="0.35">
      <c r="B36" s="408" t="str">
        <f ca="1">'Gas Endpoints'!B1</f>
        <v>Gas Endpoints</v>
      </c>
      <c r="C36" s="418" t="s">
        <v>256</v>
      </c>
      <c r="D36" s="418"/>
      <c r="E36" s="418"/>
      <c r="F36" s="418"/>
      <c r="G36" s="418"/>
      <c r="H36" s="418"/>
      <c r="I36" s="418"/>
      <c r="J36" s="419"/>
    </row>
    <row r="37" spans="2:10" s="31" customFormat="1" ht="15" customHeight="1" x14ac:dyDescent="0.35">
      <c r="B37" s="411" t="str">
        <f>'Gas Endpoints'!B27</f>
        <v>AMI Communication Device Sub-total</v>
      </c>
      <c r="C37" s="412">
        <f>'Gas Endpoints'!G27</f>
        <v>0</v>
      </c>
      <c r="D37" s="412">
        <f>$C37*0</f>
        <v>0</v>
      </c>
      <c r="E37" s="412">
        <f>$C37*0.22</f>
        <v>0</v>
      </c>
      <c r="F37" s="412">
        <f>$C37*0.31</f>
        <v>0</v>
      </c>
      <c r="G37" s="412">
        <f>$C37*0.06</f>
        <v>0</v>
      </c>
      <c r="H37" s="412">
        <f>$C37*0.23</f>
        <v>0</v>
      </c>
      <c r="I37" s="412">
        <f>$C37*0.18</f>
        <v>0</v>
      </c>
      <c r="J37" s="413">
        <v>0</v>
      </c>
    </row>
    <row r="38" spans="2:10" s="31" customFormat="1" ht="15" customHeight="1" x14ac:dyDescent="0.35">
      <c r="B38" s="411" t="str">
        <f>'Gas Endpoints'!B37</f>
        <v>Other Equipment Sub-total</v>
      </c>
      <c r="C38" s="412">
        <f>'Gas Endpoints'!G37</f>
        <v>0</v>
      </c>
      <c r="D38" s="412">
        <f>$C38*0</f>
        <v>0</v>
      </c>
      <c r="E38" s="412">
        <f>$C38*0.22</f>
        <v>0</v>
      </c>
      <c r="F38" s="412">
        <f>$C38*0.31</f>
        <v>0</v>
      </c>
      <c r="G38" s="412">
        <f>$C38*0.06</f>
        <v>0</v>
      </c>
      <c r="H38" s="412">
        <f>$C38*0.23</f>
        <v>0</v>
      </c>
      <c r="I38" s="412">
        <f>$C38*0.18</f>
        <v>0</v>
      </c>
      <c r="J38" s="413">
        <v>0</v>
      </c>
    </row>
    <row r="39" spans="2:10" s="31" customFormat="1" ht="15" customHeight="1" x14ac:dyDescent="0.35">
      <c r="B39" s="408" t="str">
        <f ca="1">'Water Endpoints'!B1</f>
        <v>Water Endpoints</v>
      </c>
      <c r="C39" s="418" t="s">
        <v>257</v>
      </c>
      <c r="D39" s="418"/>
      <c r="E39" s="418"/>
      <c r="F39" s="418"/>
      <c r="G39" s="418"/>
      <c r="H39" s="418"/>
      <c r="I39" s="418"/>
      <c r="J39" s="419"/>
    </row>
    <row r="40" spans="2:10" s="31" customFormat="1" ht="15" customHeight="1" x14ac:dyDescent="0.35">
      <c r="B40" s="411" t="str">
        <f>'Water Endpoints'!B24</f>
        <v>AMI Communication Device Sub-total</v>
      </c>
      <c r="C40" s="412">
        <f>'Water Endpoints'!G24</f>
        <v>0</v>
      </c>
      <c r="D40" s="412">
        <f>$C40*0</f>
        <v>0</v>
      </c>
      <c r="E40" s="412">
        <f>$C40*0.3</f>
        <v>0</v>
      </c>
      <c r="F40" s="412">
        <f>$C40*0.28</f>
        <v>0</v>
      </c>
      <c r="G40" s="412">
        <f>$C40*0.24</f>
        <v>0</v>
      </c>
      <c r="H40" s="412">
        <f>$C40*0.14</f>
        <v>0</v>
      </c>
      <c r="I40" s="412">
        <f>$C40*0.04</f>
        <v>0</v>
      </c>
      <c r="J40" s="413">
        <v>0</v>
      </c>
    </row>
    <row r="41" spans="2:10" s="31" customFormat="1" ht="15" customHeight="1" x14ac:dyDescent="0.35">
      <c r="B41" s="411" t="str">
        <f>'Water Endpoints'!B38</f>
        <v>Other Equipment Sub-total</v>
      </c>
      <c r="C41" s="412">
        <f>'Water Endpoints'!G38</f>
        <v>0</v>
      </c>
      <c r="D41" s="412">
        <f>$C41*0</f>
        <v>0</v>
      </c>
      <c r="E41" s="412">
        <f>$C41*0.3</f>
        <v>0</v>
      </c>
      <c r="F41" s="412">
        <f>$C41*0.28</f>
        <v>0</v>
      </c>
      <c r="G41" s="412">
        <f>$C41*0.24</f>
        <v>0</v>
      </c>
      <c r="H41" s="412">
        <f>$C41*0.14</f>
        <v>0</v>
      </c>
      <c r="I41" s="412">
        <f>$C41*0.04</f>
        <v>0</v>
      </c>
      <c r="J41" s="413">
        <v>0</v>
      </c>
    </row>
    <row r="42" spans="2:10" s="31" customFormat="1" ht="15" customHeight="1" x14ac:dyDescent="0.35">
      <c r="B42" s="408" t="str">
        <f ca="1">'Electric Installation'!B1</f>
        <v>Electric Installation</v>
      </c>
      <c r="C42" s="418" t="s">
        <v>255</v>
      </c>
      <c r="D42" s="418"/>
      <c r="E42" s="418"/>
      <c r="F42" s="418"/>
      <c r="G42" s="418"/>
      <c r="H42" s="418"/>
      <c r="I42" s="418"/>
      <c r="J42" s="419"/>
    </row>
    <row r="43" spans="2:10" s="31" customFormat="1" ht="15" customHeight="1" x14ac:dyDescent="0.35">
      <c r="B43" s="411" t="str">
        <f>'Electric Installation'!B17</f>
        <v>Network Installation Sub-total</v>
      </c>
      <c r="C43" s="412">
        <f>'Electric Installation'!E17</f>
        <v>0</v>
      </c>
      <c r="D43" s="412">
        <f>$C43*0</f>
        <v>0</v>
      </c>
      <c r="E43" s="412">
        <f>$C43*0.24</f>
        <v>0</v>
      </c>
      <c r="F43" s="412">
        <f>$C43*0.22</f>
        <v>0</v>
      </c>
      <c r="G43" s="412">
        <f>$C43*0.17</f>
        <v>0</v>
      </c>
      <c r="H43" s="412">
        <f>$C43*0.16</f>
        <v>0</v>
      </c>
      <c r="I43" s="412">
        <f>$C43*0.21</f>
        <v>0</v>
      </c>
      <c r="J43" s="413">
        <v>0</v>
      </c>
    </row>
    <row r="44" spans="2:10" s="31" customFormat="1" ht="15" customHeight="1" x14ac:dyDescent="0.35">
      <c r="B44" s="411" t="str">
        <f>'Electric Installation'!B31</f>
        <v>Meter Installation Sub-total</v>
      </c>
      <c r="C44" s="412">
        <f>'Electric Installation'!E31</f>
        <v>0</v>
      </c>
      <c r="D44" s="412">
        <f>$C44*0</f>
        <v>0</v>
      </c>
      <c r="E44" s="412">
        <f>$C44*0.24</f>
        <v>0</v>
      </c>
      <c r="F44" s="412">
        <f>$C44*0.22</f>
        <v>0</v>
      </c>
      <c r="G44" s="412">
        <f>$C44*0.17</f>
        <v>0</v>
      </c>
      <c r="H44" s="412">
        <f>$C44*0.16</f>
        <v>0</v>
      </c>
      <c r="I44" s="412">
        <f>$C44*0.21</f>
        <v>0</v>
      </c>
      <c r="J44" s="413">
        <v>0</v>
      </c>
    </row>
    <row r="45" spans="2:10" s="31" customFormat="1" ht="15" customHeight="1" x14ac:dyDescent="0.35">
      <c r="B45" s="411" t="str">
        <f>'Electric Installation'!B38</f>
        <v>Installation Professional Services Sub-total</v>
      </c>
      <c r="C45" s="412">
        <f>'Electric Installation'!E38</f>
        <v>0</v>
      </c>
      <c r="D45" s="412">
        <f>$C45*0</f>
        <v>0</v>
      </c>
      <c r="E45" s="412">
        <f>$C45*0.24</f>
        <v>0</v>
      </c>
      <c r="F45" s="412">
        <f>$C45*0.22</f>
        <v>0</v>
      </c>
      <c r="G45" s="412">
        <f>$C45*0.17</f>
        <v>0</v>
      </c>
      <c r="H45" s="412">
        <f>$C45*0.16</f>
        <v>0</v>
      </c>
      <c r="I45" s="412">
        <f>$C45*0.21</f>
        <v>0</v>
      </c>
      <c r="J45" s="413">
        <v>0</v>
      </c>
    </row>
    <row r="46" spans="2:10" s="31" customFormat="1" ht="15" customHeight="1" x14ac:dyDescent="0.35">
      <c r="B46" s="411" t="str">
        <f>'Electric Installation'!B48</f>
        <v>Other Equipment Sub-total</v>
      </c>
      <c r="C46" s="412">
        <f>'Electric Installation'!E48</f>
        <v>0</v>
      </c>
      <c r="D46" s="412">
        <f>$C46*0</f>
        <v>0</v>
      </c>
      <c r="E46" s="412">
        <f>$C46*0.24</f>
        <v>0</v>
      </c>
      <c r="F46" s="412">
        <f>$C46*0.22</f>
        <v>0</v>
      </c>
      <c r="G46" s="412">
        <f>$C46*0.17</f>
        <v>0</v>
      </c>
      <c r="H46" s="412">
        <f>$C46*0.16</f>
        <v>0</v>
      </c>
      <c r="I46" s="412">
        <f>$C46*0.21</f>
        <v>0</v>
      </c>
      <c r="J46" s="413">
        <v>0</v>
      </c>
    </row>
    <row r="47" spans="2:10" s="31" customFormat="1" ht="15" customHeight="1" x14ac:dyDescent="0.35">
      <c r="B47" s="411" t="str">
        <f>'Electric Installation'!B59</f>
        <v>Other Installation Sub-total</v>
      </c>
      <c r="C47" s="412">
        <f>'Electric Installation'!E59</f>
        <v>0</v>
      </c>
      <c r="D47" s="412">
        <f>$C47*0</f>
        <v>0</v>
      </c>
      <c r="E47" s="412">
        <f>$C47*0.24</f>
        <v>0</v>
      </c>
      <c r="F47" s="412">
        <f>$C47*0.22</f>
        <v>0</v>
      </c>
      <c r="G47" s="412">
        <f>$C47*0.17</f>
        <v>0</v>
      </c>
      <c r="H47" s="412">
        <f>$C47*0.16</f>
        <v>0</v>
      </c>
      <c r="I47" s="412">
        <f>$C47*0.21</f>
        <v>0</v>
      </c>
      <c r="J47" s="413">
        <v>0</v>
      </c>
    </row>
    <row r="48" spans="2:10" s="31" customFormat="1" ht="15" customHeight="1" x14ac:dyDescent="0.35">
      <c r="B48" s="408" t="str">
        <f ca="1">'Gas  Installation'!B1</f>
        <v>Gas  Installation</v>
      </c>
      <c r="C48" s="418" t="s">
        <v>256</v>
      </c>
      <c r="D48" s="418"/>
      <c r="E48" s="418"/>
      <c r="F48" s="418"/>
      <c r="G48" s="418"/>
      <c r="H48" s="418"/>
      <c r="I48" s="418"/>
      <c r="J48" s="419"/>
    </row>
    <row r="49" spans="2:10" s="31" customFormat="1" ht="15" customHeight="1" x14ac:dyDescent="0.35">
      <c r="B49" s="411" t="str">
        <f>'Gas  Installation'!B28</f>
        <v>AMI Communication Device Sub-total</v>
      </c>
      <c r="C49" s="412">
        <f>'Gas  Installation'!E28</f>
        <v>0</v>
      </c>
      <c r="D49" s="412">
        <f>$C49*0</f>
        <v>0</v>
      </c>
      <c r="E49" s="412">
        <f>$C49*0.22</f>
        <v>0</v>
      </c>
      <c r="F49" s="412">
        <f>$C49*0.31</f>
        <v>0</v>
      </c>
      <c r="G49" s="412">
        <f>$C49*0.06</f>
        <v>0</v>
      </c>
      <c r="H49" s="412">
        <f>$C49*0.23</f>
        <v>0</v>
      </c>
      <c r="I49" s="412">
        <f>$C49*0.18</f>
        <v>0</v>
      </c>
      <c r="J49" s="413">
        <v>0</v>
      </c>
    </row>
    <row r="50" spans="2:10" s="31" customFormat="1" ht="15" customHeight="1" x14ac:dyDescent="0.35">
      <c r="B50" s="411" t="str">
        <f>'Gas  Installation'!B38</f>
        <v>Other Equipment Sub-total</v>
      </c>
      <c r="C50" s="412">
        <f>'Gas  Installation'!E38</f>
        <v>0</v>
      </c>
      <c r="D50" s="412">
        <f>$C50*0</f>
        <v>0</v>
      </c>
      <c r="E50" s="412">
        <f>$C50*0.22</f>
        <v>0</v>
      </c>
      <c r="F50" s="412">
        <f>$C50*0.31</f>
        <v>0</v>
      </c>
      <c r="G50" s="412">
        <f>$C50*0.06</f>
        <v>0</v>
      </c>
      <c r="H50" s="412">
        <f>$C50*0.23</f>
        <v>0</v>
      </c>
      <c r="I50" s="412">
        <f>$C50*0.18</f>
        <v>0</v>
      </c>
      <c r="J50" s="413">
        <v>0</v>
      </c>
    </row>
    <row r="51" spans="2:10" s="31" customFormat="1" ht="15" customHeight="1" x14ac:dyDescent="0.35">
      <c r="B51" s="411" t="str">
        <f>'Gas  Installation'!B45</f>
        <v>Other Installation Sub-total</v>
      </c>
      <c r="C51" s="412">
        <f>'Gas  Installation'!E45</f>
        <v>0</v>
      </c>
      <c r="D51" s="412">
        <f>$C51*0</f>
        <v>0</v>
      </c>
      <c r="E51" s="412">
        <f>$C51*0.22</f>
        <v>0</v>
      </c>
      <c r="F51" s="412">
        <f>$C51*0.31</f>
        <v>0</v>
      </c>
      <c r="G51" s="412">
        <f>$C51*0.06</f>
        <v>0</v>
      </c>
      <c r="H51" s="412">
        <f>$C51*0.23</f>
        <v>0</v>
      </c>
      <c r="I51" s="412">
        <f>$C51*0.18</f>
        <v>0</v>
      </c>
      <c r="J51" s="413">
        <v>0</v>
      </c>
    </row>
    <row r="52" spans="2:10" s="31" customFormat="1" ht="15" customHeight="1" x14ac:dyDescent="0.35">
      <c r="B52" s="408" t="str">
        <f ca="1">'Water Installation'!B1</f>
        <v>Water Installation</v>
      </c>
      <c r="C52" s="418" t="s">
        <v>257</v>
      </c>
      <c r="D52" s="418"/>
      <c r="E52" s="418"/>
      <c r="F52" s="418"/>
      <c r="G52" s="418"/>
      <c r="H52" s="418"/>
      <c r="I52" s="418"/>
      <c r="J52" s="419"/>
    </row>
    <row r="53" spans="2:10" s="31" customFormat="1" ht="15" customHeight="1" x14ac:dyDescent="0.35">
      <c r="B53" s="411" t="str">
        <f>'Water Installation'!B25</f>
        <v>AMI Communication Device Sub-total</v>
      </c>
      <c r="C53" s="412">
        <f>'Water Installation'!E25</f>
        <v>0</v>
      </c>
      <c r="D53" s="412">
        <f>$C53*0</f>
        <v>0</v>
      </c>
      <c r="E53" s="412">
        <f>$C53*0.3</f>
        <v>0</v>
      </c>
      <c r="F53" s="412">
        <f>$C53*0.28</f>
        <v>0</v>
      </c>
      <c r="G53" s="412">
        <f>$C53*0.24</f>
        <v>0</v>
      </c>
      <c r="H53" s="412">
        <f>$C53*0.14</f>
        <v>0</v>
      </c>
      <c r="I53" s="412">
        <f>$C53*0.04</f>
        <v>0</v>
      </c>
      <c r="J53" s="413">
        <v>0</v>
      </c>
    </row>
    <row r="54" spans="2:10" s="31" customFormat="1" ht="15" customHeight="1" x14ac:dyDescent="0.35">
      <c r="B54" s="411" t="str">
        <f>'Water Installation'!B38</f>
        <v>Other Equipment Sub-total</v>
      </c>
      <c r="C54" s="412">
        <f>'Water Installation'!E38</f>
        <v>0</v>
      </c>
      <c r="D54" s="412">
        <f>$C54*0</f>
        <v>0</v>
      </c>
      <c r="E54" s="412">
        <f>$C54*0.3</f>
        <v>0</v>
      </c>
      <c r="F54" s="412">
        <f>$C54*0.28</f>
        <v>0</v>
      </c>
      <c r="G54" s="412">
        <f>$C54*0.24</f>
        <v>0</v>
      </c>
      <c r="H54" s="412">
        <f>$C54*0.14</f>
        <v>0</v>
      </c>
      <c r="I54" s="412">
        <f>$C54*0.04</f>
        <v>0</v>
      </c>
      <c r="J54" s="413">
        <v>0</v>
      </c>
    </row>
    <row r="55" spans="2:10" s="31" customFormat="1" ht="15" customHeight="1" x14ac:dyDescent="0.35">
      <c r="B55" s="411" t="str">
        <f>'Water Installation'!B47</f>
        <v>Other Installation Sub-total</v>
      </c>
      <c r="C55" s="412">
        <f>'Water Installation'!E47</f>
        <v>0</v>
      </c>
      <c r="D55" s="412">
        <f>$C55*0</f>
        <v>0</v>
      </c>
      <c r="E55" s="412">
        <f>$C55*0.3</f>
        <v>0</v>
      </c>
      <c r="F55" s="412">
        <f>$C55*0.28</f>
        <v>0</v>
      </c>
      <c r="G55" s="412">
        <f>$C55*0.24</f>
        <v>0</v>
      </c>
      <c r="H55" s="412">
        <f>$C55*0.14</f>
        <v>0</v>
      </c>
      <c r="I55" s="412">
        <f>$C55*0.04</f>
        <v>0</v>
      </c>
      <c r="J55" s="413">
        <v>0</v>
      </c>
    </row>
    <row r="56" spans="2:10" s="31" customFormat="1" ht="15" customHeight="1" x14ac:dyDescent="0.35">
      <c r="B56" s="408" t="str">
        <f ca="1">'Network Managed Services'!B1&amp;""</f>
        <v>Network Managed Services</v>
      </c>
      <c r="C56" s="416" t="s">
        <v>259</v>
      </c>
      <c r="D56" s="416"/>
      <c r="E56" s="416"/>
      <c r="F56" s="416"/>
      <c r="G56" s="416"/>
      <c r="H56" s="416"/>
      <c r="I56" s="416"/>
      <c r="J56" s="417"/>
    </row>
    <row r="57" spans="2:10" s="31" customFormat="1" ht="15" customHeight="1" x14ac:dyDescent="0.35">
      <c r="B57" s="411" t="str">
        <f>'Network Managed Services'!B16</f>
        <v>Network Run Service Sub-total</v>
      </c>
      <c r="C57" s="412">
        <f>SUM(D57:J57)</f>
        <v>0</v>
      </c>
      <c r="D57" s="412">
        <f>'Network Managed Services'!C16</f>
        <v>0</v>
      </c>
      <c r="E57" s="412">
        <f>'Network Managed Services'!D16</f>
        <v>0</v>
      </c>
      <c r="F57" s="412">
        <f>'Network Managed Services'!E16</f>
        <v>0</v>
      </c>
      <c r="G57" s="412">
        <f>'Network Managed Services'!F16</f>
        <v>0</v>
      </c>
      <c r="H57" s="412">
        <f>'Network Managed Services'!G16</f>
        <v>0</v>
      </c>
      <c r="I57" s="412">
        <f>'Network Managed Services'!H16</f>
        <v>0</v>
      </c>
      <c r="J57" s="413">
        <f>'Network Managed Services'!I16</f>
        <v>0</v>
      </c>
    </row>
    <row r="58" spans="2:10" s="31" customFormat="1" ht="15" customHeight="1" x14ac:dyDescent="0.35">
      <c r="B58" s="411" t="str">
        <f>'Network Managed Services'!B24</f>
        <v>Other Installation Sub-total</v>
      </c>
      <c r="C58" s="412">
        <f>SUM(D58:J58)</f>
        <v>0</v>
      </c>
      <c r="D58" s="412">
        <f>'Network Managed Services'!C24</f>
        <v>0</v>
      </c>
      <c r="E58" s="412">
        <f>'Network Managed Services'!D24</f>
        <v>0</v>
      </c>
      <c r="F58" s="412">
        <f>'Network Managed Services'!E24</f>
        <v>0</v>
      </c>
      <c r="G58" s="412">
        <f>'Network Managed Services'!F24</f>
        <v>0</v>
      </c>
      <c r="H58" s="412">
        <f>'Network Managed Services'!G24</f>
        <v>0</v>
      </c>
      <c r="I58" s="412">
        <f>'Network Managed Services'!H24</f>
        <v>0</v>
      </c>
      <c r="J58" s="413">
        <f>'Network Managed Services'!I24</f>
        <v>0</v>
      </c>
    </row>
    <row r="59" spans="2:10" s="31" customFormat="1" ht="15" customHeight="1" x14ac:dyDescent="0.35">
      <c r="B59" s="408" t="str">
        <f ca="1">'Additional Offerings'!B1&amp;""</f>
        <v>Additional Offerings</v>
      </c>
      <c r="C59" s="418" t="s">
        <v>260</v>
      </c>
      <c r="D59" s="418"/>
      <c r="E59" s="418"/>
      <c r="F59" s="418"/>
      <c r="G59" s="418"/>
      <c r="H59" s="418"/>
      <c r="I59" s="418"/>
      <c r="J59" s="419"/>
    </row>
    <row r="60" spans="2:10" s="12" customFormat="1" ht="15" customHeight="1" thickBot="1" x14ac:dyDescent="0.4">
      <c r="B60" s="421" t="str">
        <f>'Additional Offerings'!B29</f>
        <v>Additional Offerings Sub-total</v>
      </c>
      <c r="C60" s="422">
        <f>'Additional Offerings'!E29</f>
        <v>0</v>
      </c>
      <c r="D60" s="422">
        <f>C60</f>
        <v>0</v>
      </c>
      <c r="E60" s="422">
        <v>0</v>
      </c>
      <c r="F60" s="422">
        <v>0</v>
      </c>
      <c r="G60" s="422">
        <v>0</v>
      </c>
      <c r="H60" s="422">
        <v>0</v>
      </c>
      <c r="I60" s="422">
        <v>0</v>
      </c>
      <c r="J60" s="423">
        <v>0</v>
      </c>
    </row>
    <row r="62" spans="2:10" x14ac:dyDescent="0.3">
      <c r="C62" s="38"/>
      <c r="D62" s="38"/>
    </row>
    <row r="63" spans="2:10" x14ac:dyDescent="0.3">
      <c r="C63" s="38"/>
      <c r="D63" s="38"/>
    </row>
    <row r="66" spans="2:3" x14ac:dyDescent="0.3">
      <c r="B66" s="173"/>
      <c r="C66" s="174"/>
    </row>
  </sheetData>
  <sheetProtection algorithmName="SHA-512" hashValue="Jq41XTzJYtQo/2c/PxMF6ogqOAXyz3xIbTevxCKcoq/F718aTQPCDqs3m36a3A2+rzqLhJFyZYWH6jMU8rZ6Ag==" saltValue="of7ChIBnfCoFQqwqN2j6wA==" spinCount="100000" sheet="1" objects="1" scenarios="1"/>
  <mergeCells count="8">
    <mergeCell ref="C29:J29"/>
    <mergeCell ref="C56:J56"/>
    <mergeCell ref="C2:J3"/>
    <mergeCell ref="C22:J22"/>
    <mergeCell ref="C20:J20"/>
    <mergeCell ref="C18:J18"/>
    <mergeCell ref="C14:J14"/>
    <mergeCell ref="C12:J12"/>
  </mergeCells>
  <pageMargins left="0.7" right="0.7" top="0.75" bottom="0.75" header="0.3" footer="0.3"/>
  <ignoredErrors>
    <ignoredError sqref="B26:B28 B30:B32 B45:B46 B50:B51 B54:B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F874-DBAD-4C9D-BB9D-3052725AE52D}">
  <sheetPr>
    <tabColor rgb="FF0062AC"/>
  </sheetPr>
  <dimension ref="B1:M52"/>
  <sheetViews>
    <sheetView showGridLines="0" zoomScale="70" zoomScaleNormal="70" workbookViewId="0">
      <selection activeCell="C5" sqref="C5"/>
    </sheetView>
  </sheetViews>
  <sheetFormatPr defaultColWidth="8.81640625" defaultRowHeight="14" x14ac:dyDescent="0.3"/>
  <cols>
    <col min="1" max="1" width="1.26953125" style="38" customWidth="1"/>
    <col min="2" max="2" width="54.6328125" style="38" bestFit="1" customWidth="1"/>
    <col min="3" max="4" width="20.6328125" style="39" customWidth="1"/>
    <col min="5" max="13" width="20.6328125" style="38" customWidth="1"/>
    <col min="14" max="16384" width="8.81640625" style="38"/>
  </cols>
  <sheetData>
    <row r="1" spans="2:13" ht="14.5" thickBot="1" x14ac:dyDescent="0.35"/>
    <row r="2" spans="2:13" ht="18" customHeight="1" x14ac:dyDescent="0.3">
      <c r="C2" s="351" t="s">
        <v>261</v>
      </c>
      <c r="D2" s="352"/>
      <c r="E2" s="352"/>
      <c r="F2" s="352"/>
      <c r="G2" s="352"/>
      <c r="H2" s="352"/>
      <c r="I2" s="352"/>
      <c r="J2" s="352"/>
      <c r="K2" s="352"/>
      <c r="L2" s="352"/>
      <c r="M2" s="353"/>
    </row>
    <row r="3" spans="2:13" ht="15" customHeight="1" thickBot="1" x14ac:dyDescent="0.35">
      <c r="C3" s="354"/>
      <c r="D3" s="355"/>
      <c r="E3" s="355"/>
      <c r="F3" s="355"/>
      <c r="G3" s="355"/>
      <c r="H3" s="355"/>
      <c r="I3" s="355"/>
      <c r="J3" s="355"/>
      <c r="K3" s="355"/>
      <c r="L3" s="355"/>
      <c r="M3" s="356"/>
    </row>
    <row r="4" spans="2:13" ht="14.5" thickBot="1" x14ac:dyDescent="0.35">
      <c r="C4" s="175" t="s">
        <v>24</v>
      </c>
      <c r="D4" s="175" t="s">
        <v>209</v>
      </c>
      <c r="E4" s="175" t="s">
        <v>199</v>
      </c>
      <c r="F4" s="175" t="s">
        <v>200</v>
      </c>
      <c r="G4" s="175" t="s">
        <v>201</v>
      </c>
      <c r="H4" s="175" t="s">
        <v>202</v>
      </c>
      <c r="I4" s="175" t="s">
        <v>203</v>
      </c>
      <c r="J4" s="175" t="s">
        <v>210</v>
      </c>
      <c r="K4" s="175" t="s">
        <v>211</v>
      </c>
      <c r="L4" s="175" t="s">
        <v>212</v>
      </c>
      <c r="M4" s="175" t="s">
        <v>213</v>
      </c>
    </row>
    <row r="5" spans="2:13" ht="15" thickTop="1" thickBot="1" x14ac:dyDescent="0.35">
      <c r="B5" s="176" t="s">
        <v>254</v>
      </c>
      <c r="C5" s="396">
        <f>C13+C15+C16+C17+C19+C21+C23+C24+C25+C26+C27+C28+C30+C31+C32+C34+C35+C37+C38+C40+C41+C43+C44+C46</f>
        <v>0</v>
      </c>
      <c r="D5" s="194">
        <f>D13+D15+D16+D17+D19+D21+D23+D24+D25+D26+D27+D28+D30+D31+D32+D34+D35+D37+D38+D40+D41+D43+D44+D46</f>
        <v>0</v>
      </c>
      <c r="E5" s="194">
        <f t="shared" ref="E5:M5" si="0">E13+E15+E16+E17+E19+E21+E23+E24+E25+E26+E27+E28+E30+E31+E32+E34+E35+E37+E38+E40+E41+E43+E44+E46</f>
        <v>0</v>
      </c>
      <c r="F5" s="194">
        <f t="shared" si="0"/>
        <v>0</v>
      </c>
      <c r="G5" s="194">
        <f t="shared" si="0"/>
        <v>0</v>
      </c>
      <c r="H5" s="194">
        <f t="shared" si="0"/>
        <v>0</v>
      </c>
      <c r="I5" s="194">
        <f t="shared" si="0"/>
        <v>0</v>
      </c>
      <c r="J5" s="194">
        <f t="shared" si="0"/>
        <v>0</v>
      </c>
      <c r="K5" s="194">
        <f t="shared" si="0"/>
        <v>0</v>
      </c>
      <c r="L5" s="194">
        <f t="shared" si="0"/>
        <v>0</v>
      </c>
      <c r="M5" s="194">
        <f t="shared" si="0"/>
        <v>0</v>
      </c>
    </row>
    <row r="6" spans="2:13" ht="14.5" thickTop="1" x14ac:dyDescent="0.3">
      <c r="B6" s="192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</row>
    <row r="7" spans="2:13" ht="14.5" thickBot="1" x14ac:dyDescent="0.35"/>
    <row r="8" spans="2:13" s="31" customFormat="1" ht="24" customHeight="1" thickBot="1" x14ac:dyDescent="0.4">
      <c r="B8" s="177" t="str">
        <f ca="1">MID(CELL("filename",B8),FIND("]",CELL("filename",B8))+1,255)</f>
        <v>Summary 8-Year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9"/>
    </row>
    <row r="9" spans="2:13" s="31" customFormat="1" ht="34.5" customHeight="1" thickBot="1" x14ac:dyDescent="0.4">
      <c r="B9" s="32" t="s">
        <v>23</v>
      </c>
      <c r="C9" s="33" t="s">
        <v>24</v>
      </c>
      <c r="D9" s="33" t="s">
        <v>209</v>
      </c>
      <c r="E9" s="33" t="s">
        <v>199</v>
      </c>
      <c r="F9" s="33" t="s">
        <v>200</v>
      </c>
      <c r="G9" s="33" t="s">
        <v>201</v>
      </c>
      <c r="H9" s="33" t="s">
        <v>202</v>
      </c>
      <c r="I9" s="33" t="s">
        <v>203</v>
      </c>
      <c r="J9" s="33" t="s">
        <v>210</v>
      </c>
      <c r="K9" s="33" t="s">
        <v>211</v>
      </c>
      <c r="L9" s="33" t="s">
        <v>212</v>
      </c>
      <c r="M9" s="95" t="s">
        <v>213</v>
      </c>
    </row>
    <row r="10" spans="2:13" s="31" customFormat="1" ht="6" customHeight="1" x14ac:dyDescent="0.35">
      <c r="B10" s="18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81"/>
    </row>
    <row r="11" spans="2:13" s="31" customFormat="1" ht="4.5" customHeight="1" x14ac:dyDescent="0.35">
      <c r="B11" s="18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183"/>
    </row>
    <row r="12" spans="2:13" s="31" customFormat="1" ht="20" customHeight="1" x14ac:dyDescent="0.35">
      <c r="B12" s="184" t="s">
        <v>143</v>
      </c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60"/>
    </row>
    <row r="13" spans="2:13" s="31" customFormat="1" ht="16.5" customHeight="1" x14ac:dyDescent="0.35">
      <c r="B13" s="185" t="s">
        <v>150</v>
      </c>
      <c r="C13" s="129">
        <f>Bonding!C14</f>
        <v>0</v>
      </c>
      <c r="D13" s="129">
        <f>$C13</f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86">
        <v>0</v>
      </c>
    </row>
    <row r="14" spans="2:13" s="31" customFormat="1" ht="15" customHeight="1" x14ac:dyDescent="0.35">
      <c r="B14" s="184" t="str">
        <f ca="1">'AMI Technology Equipment'!B1</f>
        <v>AMI Technology Equipment</v>
      </c>
      <c r="C14" s="359" t="s">
        <v>233</v>
      </c>
      <c r="D14" s="359"/>
      <c r="E14" s="359"/>
      <c r="F14" s="359"/>
      <c r="G14" s="359"/>
      <c r="H14" s="359"/>
      <c r="I14" s="359"/>
      <c r="J14" s="359"/>
      <c r="K14" s="359"/>
      <c r="L14" s="359"/>
      <c r="M14" s="360"/>
    </row>
    <row r="15" spans="2:13" s="31" customFormat="1" ht="15" customHeight="1" x14ac:dyDescent="0.35">
      <c r="B15" s="185" t="str">
        <f>'AMI Technology Equipment'!B16</f>
        <v>Network Equipment Sub-total</v>
      </c>
      <c r="C15" s="129">
        <f>'AMI Technology Equipment'!G16</f>
        <v>0</v>
      </c>
      <c r="D15" s="129">
        <f>$C15*0.55</f>
        <v>0</v>
      </c>
      <c r="E15" s="129">
        <f>$C15*0.45</f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86">
        <v>0</v>
      </c>
    </row>
    <row r="16" spans="2:13" s="31" customFormat="1" ht="15" customHeight="1" x14ac:dyDescent="0.35">
      <c r="B16" s="185" t="str">
        <f>'AMI Technology Equipment'!B23</f>
        <v>Installation Tools Sub-total</v>
      </c>
      <c r="C16" s="129">
        <f>'AMI Technology Equipment'!G23</f>
        <v>0</v>
      </c>
      <c r="D16" s="129">
        <f>$C16*0.55</f>
        <v>0</v>
      </c>
      <c r="E16" s="129">
        <f>$C16*0.45</f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86">
        <v>0</v>
      </c>
    </row>
    <row r="17" spans="2:13" s="31" customFormat="1" ht="15" customHeight="1" x14ac:dyDescent="0.35">
      <c r="B17" s="185" t="str">
        <f>'AMI Technology Equipment'!B30</f>
        <v>Other Equipment Sub-total</v>
      </c>
      <c r="C17" s="129">
        <f>'AMI Technology Equipment'!G30</f>
        <v>0</v>
      </c>
      <c r="D17" s="129">
        <f>$C17*0.55</f>
        <v>0</v>
      </c>
      <c r="E17" s="129">
        <f>$C17*0.45</f>
        <v>0</v>
      </c>
      <c r="F17" s="129">
        <v>0</v>
      </c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86">
        <v>0</v>
      </c>
    </row>
    <row r="18" spans="2:13" s="31" customFormat="1" ht="15" customHeight="1" x14ac:dyDescent="0.35">
      <c r="B18" s="184" t="str">
        <f ca="1">'AMI Technology Services'!B1</f>
        <v>AMI Technology Services</v>
      </c>
      <c r="C18" s="359" t="s">
        <v>233</v>
      </c>
      <c r="D18" s="359"/>
      <c r="E18" s="359"/>
      <c r="F18" s="359"/>
      <c r="G18" s="359"/>
      <c r="H18" s="359"/>
      <c r="I18" s="359"/>
      <c r="J18" s="359"/>
      <c r="K18" s="359"/>
      <c r="L18" s="359"/>
      <c r="M18" s="360"/>
    </row>
    <row r="19" spans="2:13" s="31" customFormat="1" ht="15" customHeight="1" x14ac:dyDescent="0.35">
      <c r="B19" s="185" t="str">
        <f>'AMI Technology Services'!B19</f>
        <v>Professional Services Sub-total</v>
      </c>
      <c r="C19" s="129">
        <f>'AMI Technology Services'!G21</f>
        <v>0</v>
      </c>
      <c r="D19" s="129">
        <f>$C19*0.55</f>
        <v>0</v>
      </c>
      <c r="E19" s="129">
        <f>$C19*0.45</f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86">
        <v>0</v>
      </c>
    </row>
    <row r="20" spans="2:13" s="31" customFormat="1" ht="15" customHeight="1" x14ac:dyDescent="0.35">
      <c r="B20" s="184" t="str">
        <f ca="1">'AMI Technology Annual'!B1</f>
        <v>AMI Technology Annual</v>
      </c>
      <c r="C20" s="357" t="s">
        <v>267</v>
      </c>
      <c r="D20" s="357"/>
      <c r="E20" s="357"/>
      <c r="F20" s="357"/>
      <c r="G20" s="357"/>
      <c r="H20" s="357"/>
      <c r="I20" s="357"/>
      <c r="J20" s="357"/>
      <c r="K20" s="357"/>
      <c r="L20" s="357"/>
      <c r="M20" s="358"/>
    </row>
    <row r="21" spans="2:13" s="31" customFormat="1" ht="15" customHeight="1" x14ac:dyDescent="0.35">
      <c r="B21" s="185" t="str">
        <f>'AMI Technology Annual'!B13</f>
        <v>Annual Network Sub-total</v>
      </c>
      <c r="C21" s="129">
        <f>SUM(D21:M21)</f>
        <v>0</v>
      </c>
      <c r="D21" s="129">
        <v>0</v>
      </c>
      <c r="E21" s="129">
        <f>'AMI Technology Annual'!G13</f>
        <v>0</v>
      </c>
      <c r="F21" s="129">
        <f>'AMI Technology Annual'!G13</f>
        <v>0</v>
      </c>
      <c r="G21" s="129">
        <f>'AMI Technology Annual'!G13</f>
        <v>0</v>
      </c>
      <c r="H21" s="129">
        <f>'AMI Technology Annual'!G13</f>
        <v>0</v>
      </c>
      <c r="I21" s="129">
        <f>'AMI Technology Annual'!G13</f>
        <v>0</v>
      </c>
      <c r="J21" s="129">
        <f>'AMI Technology Annual'!G13</f>
        <v>0</v>
      </c>
      <c r="K21" s="129">
        <f>'AMI Technology Annual'!G13</f>
        <v>0</v>
      </c>
      <c r="L21" s="129">
        <f>'AMI Technology Annual'!G13</f>
        <v>0</v>
      </c>
      <c r="M21" s="186">
        <f>'AMI Technology Annual'!G13</f>
        <v>0</v>
      </c>
    </row>
    <row r="22" spans="2:13" s="31" customFormat="1" ht="15" customHeight="1" x14ac:dyDescent="0.35">
      <c r="B22" s="184" t="str">
        <f ca="1">'Application Technology'!B1</f>
        <v>Application Technology</v>
      </c>
      <c r="C22" s="349" t="s">
        <v>252</v>
      </c>
      <c r="D22" s="349"/>
      <c r="E22" s="349"/>
      <c r="F22" s="349"/>
      <c r="G22" s="349"/>
      <c r="H22" s="349"/>
      <c r="I22" s="349"/>
      <c r="J22" s="349"/>
      <c r="K22" s="349"/>
      <c r="L22" s="349"/>
      <c r="M22" s="350"/>
    </row>
    <row r="23" spans="2:13" s="31" customFormat="1" ht="15" customHeight="1" x14ac:dyDescent="0.35">
      <c r="B23" s="185" t="str">
        <f>'Application Technology'!B23</f>
        <v>Headend Professional Services Sub-total</v>
      </c>
      <c r="C23" s="129">
        <f>'Application Technology'!G23</f>
        <v>0</v>
      </c>
      <c r="D23" s="129">
        <f t="shared" ref="D23:D28" si="1">$C23</f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86">
        <v>0</v>
      </c>
    </row>
    <row r="24" spans="2:13" s="31" customFormat="1" ht="15" customHeight="1" x14ac:dyDescent="0.35">
      <c r="B24" s="185" t="str">
        <f>'Application Technology'!B42</f>
        <v>Load Control Professional Services Sub-total</v>
      </c>
      <c r="C24" s="196">
        <f>'Application Technology'!G42</f>
        <v>0</v>
      </c>
      <c r="D24" s="129">
        <f t="shared" si="1"/>
        <v>0</v>
      </c>
      <c r="E24" s="129">
        <v>0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86">
        <v>0</v>
      </c>
    </row>
    <row r="25" spans="2:13" s="31" customFormat="1" ht="15" customHeight="1" x14ac:dyDescent="0.35">
      <c r="B25" s="185" t="str">
        <f>'Application Technology'!B61</f>
        <v>Data Analystics Professional Services Sub-total</v>
      </c>
      <c r="C25" s="129">
        <f>'Application Technology'!G61</f>
        <v>0</v>
      </c>
      <c r="D25" s="129">
        <f t="shared" si="1"/>
        <v>0</v>
      </c>
      <c r="E25" s="129">
        <v>0</v>
      </c>
      <c r="F25" s="129">
        <v>0</v>
      </c>
      <c r="G25" s="129">
        <v>0</v>
      </c>
      <c r="H25" s="129">
        <v>0</v>
      </c>
      <c r="I25" s="129">
        <v>0</v>
      </c>
      <c r="J25" s="129">
        <v>0</v>
      </c>
      <c r="K25" s="129">
        <v>0</v>
      </c>
      <c r="L25" s="129">
        <v>0</v>
      </c>
      <c r="M25" s="186">
        <v>0</v>
      </c>
    </row>
    <row r="26" spans="2:13" s="31" customFormat="1" ht="15" customHeight="1" x14ac:dyDescent="0.35">
      <c r="B26" s="188" t="str">
        <f>'Application Technology'!B70</f>
        <v>Headend One-Time Fee Sub-total</v>
      </c>
      <c r="C26" s="129">
        <f>'Application Technology'!G70</f>
        <v>0</v>
      </c>
      <c r="D26" s="129">
        <f t="shared" si="1"/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J26" s="129">
        <v>0</v>
      </c>
      <c r="K26" s="129">
        <v>0</v>
      </c>
      <c r="L26" s="129">
        <v>0</v>
      </c>
      <c r="M26" s="186">
        <v>0</v>
      </c>
    </row>
    <row r="27" spans="2:13" s="31" customFormat="1" ht="15" customHeight="1" x14ac:dyDescent="0.35">
      <c r="B27" s="188" t="str">
        <f>'Application Technology'!B75</f>
        <v>Load Control One-Time Fee Sub-total</v>
      </c>
      <c r="C27" s="129">
        <f>'Application Technology'!G75</f>
        <v>0</v>
      </c>
      <c r="D27" s="129">
        <f t="shared" si="1"/>
        <v>0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0</v>
      </c>
      <c r="K27" s="129">
        <v>0</v>
      </c>
      <c r="L27" s="129">
        <v>0</v>
      </c>
      <c r="M27" s="186">
        <v>0</v>
      </c>
    </row>
    <row r="28" spans="2:13" s="31" customFormat="1" ht="15" customHeight="1" x14ac:dyDescent="0.35">
      <c r="B28" s="188" t="str">
        <f>'Application Technology'!B80</f>
        <v>Data Analytics One-Time Fee Sub-total</v>
      </c>
      <c r="C28" s="129">
        <f>'Application Technology'!G80</f>
        <v>0</v>
      </c>
      <c r="D28" s="129">
        <f t="shared" si="1"/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86">
        <v>0</v>
      </c>
    </row>
    <row r="29" spans="2:13" s="31" customFormat="1" ht="15" customHeight="1" x14ac:dyDescent="0.35">
      <c r="B29" s="184" t="str">
        <f ca="1">'Application Technology Annual'!B1</f>
        <v>Application Technology Annual</v>
      </c>
      <c r="C29" s="349" t="s">
        <v>263</v>
      </c>
      <c r="D29" s="349"/>
      <c r="E29" s="349"/>
      <c r="F29" s="349"/>
      <c r="G29" s="349"/>
      <c r="H29" s="349"/>
      <c r="I29" s="349"/>
      <c r="J29" s="349"/>
      <c r="K29" s="349"/>
      <c r="L29" s="349"/>
      <c r="M29" s="350"/>
    </row>
    <row r="30" spans="2:13" s="31" customFormat="1" ht="15" customHeight="1" x14ac:dyDescent="0.35">
      <c r="B30" s="188" t="str">
        <f>'Application Technology Annual'!B16</f>
        <v>Headend Annual Fee Sub-total</v>
      </c>
      <c r="C30" s="196">
        <f>SUM(D30:M30)</f>
        <v>0</v>
      </c>
      <c r="D30" s="196">
        <f>'Application Technology Annual'!J16</f>
        <v>0</v>
      </c>
      <c r="E30" s="196">
        <f>'Application Technology Annual'!K16</f>
        <v>0</v>
      </c>
      <c r="F30" s="196">
        <f>'Application Technology Annual'!L16</f>
        <v>0</v>
      </c>
      <c r="G30" s="196">
        <f>'Application Technology Annual'!M16</f>
        <v>0</v>
      </c>
      <c r="H30" s="196">
        <f>'Application Technology Annual'!N16</f>
        <v>0</v>
      </c>
      <c r="I30" s="196">
        <f>'Application Technology Annual'!O16</f>
        <v>0</v>
      </c>
      <c r="J30" s="196">
        <f>'Application Technology Annual'!P16</f>
        <v>0</v>
      </c>
      <c r="K30" s="196">
        <f>'Application Technology Annual'!Q16</f>
        <v>0</v>
      </c>
      <c r="L30" s="196">
        <f>'Application Technology Annual'!R16</f>
        <v>0</v>
      </c>
      <c r="M30" s="197">
        <f>'Application Technology Annual'!S16</f>
        <v>0</v>
      </c>
    </row>
    <row r="31" spans="2:13" s="31" customFormat="1" ht="15" customHeight="1" x14ac:dyDescent="0.35">
      <c r="B31" s="188" t="str">
        <f>'Application Technology Annual'!B22</f>
        <v>Load Control Annual Fee Sub-total</v>
      </c>
      <c r="C31" s="196">
        <f>SUM(D31:M31)</f>
        <v>0</v>
      </c>
      <c r="D31" s="196">
        <f>'Application Technology Annual'!J22</f>
        <v>0</v>
      </c>
      <c r="E31" s="196">
        <f>'Application Technology Annual'!K22</f>
        <v>0</v>
      </c>
      <c r="F31" s="196">
        <f>'Application Technology Annual'!L22</f>
        <v>0</v>
      </c>
      <c r="G31" s="196">
        <f>'Application Technology Annual'!M22</f>
        <v>0</v>
      </c>
      <c r="H31" s="196">
        <f>'Application Technology Annual'!N22</f>
        <v>0</v>
      </c>
      <c r="I31" s="196">
        <f>'Application Technology Annual'!O22</f>
        <v>0</v>
      </c>
      <c r="J31" s="196">
        <f>'Application Technology Annual'!P22</f>
        <v>0</v>
      </c>
      <c r="K31" s="196">
        <f>'Application Technology Annual'!Q22</f>
        <v>0</v>
      </c>
      <c r="L31" s="196">
        <f>'Application Technology Annual'!R22</f>
        <v>0</v>
      </c>
      <c r="M31" s="197">
        <f>'Application Technology Annual'!S22</f>
        <v>0</v>
      </c>
    </row>
    <row r="32" spans="2:13" s="31" customFormat="1" ht="15" customHeight="1" x14ac:dyDescent="0.35">
      <c r="B32" s="188" t="str">
        <f>'Application Technology Annual'!B28</f>
        <v>Data Analytics  Annual Fee Sub-total</v>
      </c>
      <c r="C32" s="196">
        <f>SUM(D32:M32)</f>
        <v>0</v>
      </c>
      <c r="D32" s="196">
        <f>'Application Technology Annual'!J28</f>
        <v>0</v>
      </c>
      <c r="E32" s="196">
        <f>'Application Technology Annual'!K28</f>
        <v>0</v>
      </c>
      <c r="F32" s="196">
        <f>'Application Technology Annual'!L28</f>
        <v>0</v>
      </c>
      <c r="G32" s="196">
        <f>'Application Technology Annual'!M28</f>
        <v>0</v>
      </c>
      <c r="H32" s="196">
        <f>'Application Technology Annual'!N28</f>
        <v>0</v>
      </c>
      <c r="I32" s="196">
        <f>'Application Technology Annual'!O28</f>
        <v>0</v>
      </c>
      <c r="J32" s="196">
        <f>'Application Technology Annual'!P28</f>
        <v>0</v>
      </c>
      <c r="K32" s="196">
        <f>'Application Technology Annual'!Q28</f>
        <v>0</v>
      </c>
      <c r="L32" s="196">
        <f>'Application Technology Annual'!R28</f>
        <v>0</v>
      </c>
      <c r="M32" s="197">
        <f>'Application Technology Annual'!S28</f>
        <v>0</v>
      </c>
    </row>
    <row r="33" spans="2:13" s="31" customFormat="1" ht="15" customHeight="1" x14ac:dyDescent="0.35">
      <c r="B33" s="184" t="str">
        <f ca="1">'Electric AMI Meters'!B1</f>
        <v>Electric AMI Meters</v>
      </c>
      <c r="C33" s="130" t="s">
        <v>264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87"/>
    </row>
    <row r="34" spans="2:13" s="31" customFormat="1" ht="15" customHeight="1" x14ac:dyDescent="0.35">
      <c r="B34" s="185" t="str">
        <f>'Electric AMI Meters'!B19</f>
        <v>Electric AMI Meter Sub-total</v>
      </c>
      <c r="C34" s="109">
        <f>'Electric AMI Meters'!G19</f>
        <v>0</v>
      </c>
      <c r="D34" s="109">
        <f>$C34*0</f>
        <v>0</v>
      </c>
      <c r="E34" s="109">
        <f>$C34*0.09</f>
        <v>0</v>
      </c>
      <c r="F34" s="109">
        <f>$C34*0.13</f>
        <v>0</v>
      </c>
      <c r="G34" s="109">
        <f t="shared" ref="G34:L35" si="2">$C34*0.13</f>
        <v>0</v>
      </c>
      <c r="H34" s="109">
        <f t="shared" si="2"/>
        <v>0</v>
      </c>
      <c r="I34" s="109">
        <f t="shared" si="2"/>
        <v>0</v>
      </c>
      <c r="J34" s="109">
        <f t="shared" si="2"/>
        <v>0</v>
      </c>
      <c r="K34" s="109">
        <f t="shared" si="2"/>
        <v>0</v>
      </c>
      <c r="L34" s="109">
        <f t="shared" si="2"/>
        <v>0</v>
      </c>
      <c r="M34" s="186">
        <v>0</v>
      </c>
    </row>
    <row r="35" spans="2:13" s="31" customFormat="1" ht="15" customHeight="1" x14ac:dyDescent="0.35">
      <c r="B35" s="185" t="str">
        <f>'Electric AMI Meters'!B26</f>
        <v>Other Equipment Sub-total</v>
      </c>
      <c r="C35" s="109">
        <f>'Electric AMI Meters'!G26</f>
        <v>0</v>
      </c>
      <c r="D35" s="109">
        <f>$C35*0</f>
        <v>0</v>
      </c>
      <c r="E35" s="109">
        <f>$C35*0.09</f>
        <v>0</v>
      </c>
      <c r="F35" s="109">
        <f>$C35*0.13</f>
        <v>0</v>
      </c>
      <c r="G35" s="109">
        <f t="shared" si="2"/>
        <v>0</v>
      </c>
      <c r="H35" s="109">
        <f t="shared" si="2"/>
        <v>0</v>
      </c>
      <c r="I35" s="109">
        <f t="shared" si="2"/>
        <v>0</v>
      </c>
      <c r="J35" s="109">
        <f t="shared" si="2"/>
        <v>0</v>
      </c>
      <c r="K35" s="109">
        <f t="shared" si="2"/>
        <v>0</v>
      </c>
      <c r="L35" s="109">
        <f t="shared" si="2"/>
        <v>0</v>
      </c>
      <c r="M35" s="186">
        <v>0</v>
      </c>
    </row>
    <row r="36" spans="2:13" s="31" customFormat="1" ht="15" customHeight="1" x14ac:dyDescent="0.35">
      <c r="B36" s="184" t="str">
        <f ca="1">'Gas Endpoints'!B1</f>
        <v>Gas Endpoints</v>
      </c>
      <c r="C36" s="130" t="s">
        <v>264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87"/>
    </row>
    <row r="37" spans="2:13" s="31" customFormat="1" ht="15" customHeight="1" x14ac:dyDescent="0.35">
      <c r="B37" s="185" t="str">
        <f>'Gas Endpoints'!B27</f>
        <v>AMI Communication Device Sub-total</v>
      </c>
      <c r="C37" s="129">
        <f>'Gas Endpoints'!G27</f>
        <v>0</v>
      </c>
      <c r="D37" s="129">
        <f>$C37*0</f>
        <v>0</v>
      </c>
      <c r="E37" s="129">
        <f>$C37*0.09</f>
        <v>0</v>
      </c>
      <c r="F37" s="129">
        <f>$C37*0.13</f>
        <v>0</v>
      </c>
      <c r="G37" s="129">
        <f t="shared" ref="G37:L38" si="3">$C37*0.13</f>
        <v>0</v>
      </c>
      <c r="H37" s="129">
        <f t="shared" si="3"/>
        <v>0</v>
      </c>
      <c r="I37" s="129">
        <f t="shared" si="3"/>
        <v>0</v>
      </c>
      <c r="J37" s="129">
        <f t="shared" si="3"/>
        <v>0</v>
      </c>
      <c r="K37" s="129">
        <f t="shared" si="3"/>
        <v>0</v>
      </c>
      <c r="L37" s="129">
        <f t="shared" si="3"/>
        <v>0</v>
      </c>
      <c r="M37" s="186">
        <v>0</v>
      </c>
    </row>
    <row r="38" spans="2:13" s="31" customFormat="1" ht="15" customHeight="1" x14ac:dyDescent="0.35">
      <c r="B38" s="185" t="str">
        <f>'Gas Endpoints'!B37</f>
        <v>Other Equipment Sub-total</v>
      </c>
      <c r="C38" s="129">
        <f>'Gas Endpoints'!G37</f>
        <v>0</v>
      </c>
      <c r="D38" s="129">
        <f>$C38*0</f>
        <v>0</v>
      </c>
      <c r="E38" s="129">
        <f>$C38*0.09</f>
        <v>0</v>
      </c>
      <c r="F38" s="129">
        <f>$C38*0.13</f>
        <v>0</v>
      </c>
      <c r="G38" s="129">
        <f t="shared" si="3"/>
        <v>0</v>
      </c>
      <c r="H38" s="129">
        <f t="shared" si="3"/>
        <v>0</v>
      </c>
      <c r="I38" s="129">
        <f t="shared" si="3"/>
        <v>0</v>
      </c>
      <c r="J38" s="129">
        <f t="shared" si="3"/>
        <v>0</v>
      </c>
      <c r="K38" s="129">
        <f t="shared" si="3"/>
        <v>0</v>
      </c>
      <c r="L38" s="129">
        <f t="shared" si="3"/>
        <v>0</v>
      </c>
      <c r="M38" s="186">
        <v>0</v>
      </c>
    </row>
    <row r="39" spans="2:13" s="31" customFormat="1" ht="15" customHeight="1" x14ac:dyDescent="0.35">
      <c r="B39" s="184" t="str">
        <f ca="1">'Water Endpoints'!B1</f>
        <v>Water Endpoints</v>
      </c>
      <c r="C39" s="130" t="s">
        <v>257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87"/>
    </row>
    <row r="40" spans="2:13" s="31" customFormat="1" ht="15" customHeight="1" x14ac:dyDescent="0.35">
      <c r="B40" s="185" t="str">
        <f>'Water Endpoints'!B24</f>
        <v>AMI Communication Device Sub-total</v>
      </c>
      <c r="C40" s="129">
        <f>'Water Endpoints'!G24</f>
        <v>0</v>
      </c>
      <c r="D40" s="129">
        <f>$C40*0</f>
        <v>0</v>
      </c>
      <c r="E40" s="129">
        <f>$C40*0.09</f>
        <v>0</v>
      </c>
      <c r="F40" s="129">
        <f>$C40*0.13</f>
        <v>0</v>
      </c>
      <c r="G40" s="129">
        <f t="shared" ref="G40:L41" si="4">$C40*0.13</f>
        <v>0</v>
      </c>
      <c r="H40" s="129">
        <f t="shared" si="4"/>
        <v>0</v>
      </c>
      <c r="I40" s="129">
        <f t="shared" si="4"/>
        <v>0</v>
      </c>
      <c r="J40" s="129">
        <f t="shared" si="4"/>
        <v>0</v>
      </c>
      <c r="K40" s="129">
        <f t="shared" si="4"/>
        <v>0</v>
      </c>
      <c r="L40" s="129">
        <f t="shared" si="4"/>
        <v>0</v>
      </c>
      <c r="M40" s="186">
        <v>0</v>
      </c>
    </row>
    <row r="41" spans="2:13" s="31" customFormat="1" ht="15" customHeight="1" x14ac:dyDescent="0.35">
      <c r="B41" s="185" t="str">
        <f>'Water Endpoints'!B38</f>
        <v>Other Equipment Sub-total</v>
      </c>
      <c r="C41" s="129">
        <f>'Water Endpoints'!G38</f>
        <v>0</v>
      </c>
      <c r="D41" s="129">
        <f>$C41*0</f>
        <v>0</v>
      </c>
      <c r="E41" s="129">
        <f>$C41*0.09</f>
        <v>0</v>
      </c>
      <c r="F41" s="129">
        <f>$C41*0.13</f>
        <v>0</v>
      </c>
      <c r="G41" s="129">
        <f t="shared" si="4"/>
        <v>0</v>
      </c>
      <c r="H41" s="129">
        <f t="shared" si="4"/>
        <v>0</v>
      </c>
      <c r="I41" s="129">
        <f t="shared" si="4"/>
        <v>0</v>
      </c>
      <c r="J41" s="129">
        <f t="shared" si="4"/>
        <v>0</v>
      </c>
      <c r="K41" s="129">
        <f t="shared" si="4"/>
        <v>0</v>
      </c>
      <c r="L41" s="129">
        <f t="shared" si="4"/>
        <v>0</v>
      </c>
      <c r="M41" s="186">
        <v>0</v>
      </c>
    </row>
    <row r="42" spans="2:13" s="31" customFormat="1" ht="15" customHeight="1" x14ac:dyDescent="0.35">
      <c r="B42" s="184" t="str">
        <f ca="1">'Network Managed Services'!B1&amp;""</f>
        <v>Network Managed Services</v>
      </c>
      <c r="C42" s="349" t="s">
        <v>265</v>
      </c>
      <c r="D42" s="349"/>
      <c r="E42" s="349"/>
      <c r="F42" s="349"/>
      <c r="G42" s="349"/>
      <c r="H42" s="349"/>
      <c r="I42" s="349"/>
      <c r="J42" s="349"/>
      <c r="K42" s="349"/>
      <c r="L42" s="349"/>
      <c r="M42" s="350"/>
    </row>
    <row r="43" spans="2:13" s="31" customFormat="1" ht="15" customHeight="1" x14ac:dyDescent="0.35">
      <c r="B43" s="185" t="str">
        <f>'Network Managed Services'!B16</f>
        <v>Network Run Service Sub-total</v>
      </c>
      <c r="C43" s="109">
        <f>SUM(D43:M43)</f>
        <v>0</v>
      </c>
      <c r="D43" s="109">
        <f>'Network Managed Services'!J16</f>
        <v>0</v>
      </c>
      <c r="E43" s="109">
        <f>'Network Managed Services'!K16</f>
        <v>0</v>
      </c>
      <c r="F43" s="109">
        <f>'Network Managed Services'!L16</f>
        <v>0</v>
      </c>
      <c r="G43" s="109">
        <f>'Network Managed Services'!M16</f>
        <v>0</v>
      </c>
      <c r="H43" s="109">
        <f>'Network Managed Services'!N16</f>
        <v>0</v>
      </c>
      <c r="I43" s="109">
        <f>'Network Managed Services'!O16</f>
        <v>0</v>
      </c>
      <c r="J43" s="109">
        <f>'Network Managed Services'!P16</f>
        <v>0</v>
      </c>
      <c r="K43" s="109">
        <f>'Network Managed Services'!Q16</f>
        <v>0</v>
      </c>
      <c r="L43" s="109">
        <f>'Network Managed Services'!R16</f>
        <v>0</v>
      </c>
      <c r="M43" s="195">
        <f>'Network Managed Services'!S16</f>
        <v>0</v>
      </c>
    </row>
    <row r="44" spans="2:13" s="31" customFormat="1" ht="15" customHeight="1" x14ac:dyDescent="0.35">
      <c r="B44" s="185" t="str">
        <f>'Network Managed Services'!B24</f>
        <v>Other Installation Sub-total</v>
      </c>
      <c r="C44" s="109">
        <f>SUM(D44:M44)</f>
        <v>0</v>
      </c>
      <c r="D44" s="109">
        <f>'Network Managed Services'!J24</f>
        <v>0</v>
      </c>
      <c r="E44" s="109">
        <f>'Network Managed Services'!K24</f>
        <v>0</v>
      </c>
      <c r="F44" s="109">
        <f>'Network Managed Services'!L24</f>
        <v>0</v>
      </c>
      <c r="G44" s="109">
        <f>'Network Managed Services'!M24</f>
        <v>0</v>
      </c>
      <c r="H44" s="109">
        <f>'Network Managed Services'!N24</f>
        <v>0</v>
      </c>
      <c r="I44" s="109">
        <f>'Network Managed Services'!O24</f>
        <v>0</v>
      </c>
      <c r="J44" s="109">
        <f>'Network Managed Services'!P24</f>
        <v>0</v>
      </c>
      <c r="K44" s="109">
        <f>'Network Managed Services'!Q24</f>
        <v>0</v>
      </c>
      <c r="L44" s="109">
        <f>'Network Managed Services'!R24</f>
        <v>0</v>
      </c>
      <c r="M44" s="195">
        <f>'Network Managed Services'!S24</f>
        <v>0</v>
      </c>
    </row>
    <row r="45" spans="2:13" s="31" customFormat="1" ht="15" customHeight="1" x14ac:dyDescent="0.35">
      <c r="B45" s="184" t="str">
        <f ca="1">'Additional Offerings'!B1&amp;""</f>
        <v>Additional Offerings</v>
      </c>
      <c r="C45" s="130" t="s">
        <v>260</v>
      </c>
      <c r="D45" s="130"/>
      <c r="E45" s="130"/>
      <c r="F45" s="130"/>
      <c r="G45" s="130"/>
      <c r="H45" s="130"/>
      <c r="I45" s="130"/>
      <c r="J45" s="130"/>
      <c r="K45" s="130"/>
      <c r="L45" s="130"/>
      <c r="M45" s="187"/>
    </row>
    <row r="46" spans="2:13" s="12" customFormat="1" ht="15" customHeight="1" thickBot="1" x14ac:dyDescent="0.4">
      <c r="B46" s="189" t="str">
        <f>'Additional Offerings'!B29</f>
        <v>Additional Offerings Sub-total</v>
      </c>
      <c r="C46" s="190">
        <f>'Additional Offerings'!E29</f>
        <v>0</v>
      </c>
      <c r="D46" s="190">
        <f>C46</f>
        <v>0</v>
      </c>
      <c r="E46" s="190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90">
        <v>0</v>
      </c>
      <c r="L46" s="190">
        <v>0</v>
      </c>
      <c r="M46" s="191">
        <v>0</v>
      </c>
    </row>
    <row r="48" spans="2:13" x14ac:dyDescent="0.3">
      <c r="C48" s="38"/>
      <c r="D48" s="38"/>
    </row>
    <row r="49" spans="2:13" x14ac:dyDescent="0.3">
      <c r="C49" s="38"/>
      <c r="D49" s="38"/>
    </row>
    <row r="52" spans="2:13" s="39" customFormat="1" x14ac:dyDescent="0.3">
      <c r="B52" s="173"/>
      <c r="C52" s="174"/>
      <c r="E52" s="38"/>
      <c r="F52" s="38"/>
      <c r="G52" s="38"/>
      <c r="H52" s="38"/>
      <c r="I52" s="38"/>
      <c r="J52" s="38"/>
      <c r="K52" s="38"/>
      <c r="L52" s="38"/>
      <c r="M52" s="38"/>
    </row>
  </sheetData>
  <sheetProtection algorithmName="SHA-512" hashValue="az68o3yZ+NPqdNguXVPcPaA2xbfkbhX576n5z8snLC4xzZ+pIQun5ndfuiCPVuPnpRXP/fWmTr+HOqgAn2CWJQ==" saltValue="WN+BvfmcG/oFyyFhbUHMgw==" spinCount="100000" sheet="1" objects="1" scenarios="1"/>
  <mergeCells count="8">
    <mergeCell ref="C29:M29"/>
    <mergeCell ref="C42:M42"/>
    <mergeCell ref="C2:M3"/>
    <mergeCell ref="C12:M12"/>
    <mergeCell ref="C14:M14"/>
    <mergeCell ref="C18:M18"/>
    <mergeCell ref="C20:M20"/>
    <mergeCell ref="C22:M22"/>
  </mergeCells>
  <phoneticPr fontId="30" type="noConversion"/>
  <pageMargins left="0.7" right="0.7" top="0.75" bottom="0.75" header="0.3" footer="0.3"/>
  <ignoredErrors>
    <ignoredError sqref="B8:M11 B14:M46 C12:M12 C13:M1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A9EC-E285-4CCE-9DF5-08B95BC28EDA}">
  <sheetPr>
    <pageSetUpPr autoPageBreaks="0" fitToPage="1"/>
  </sheetPr>
  <dimension ref="A1:D16"/>
  <sheetViews>
    <sheetView zoomScale="70" zoomScaleNormal="70" zoomScalePageLayoutView="130" workbookViewId="0">
      <selection activeCell="C9" sqref="C9"/>
    </sheetView>
  </sheetViews>
  <sheetFormatPr defaultColWidth="9" defaultRowHeight="12.5" x14ac:dyDescent="0.35"/>
  <cols>
    <col min="1" max="1" width="12" style="2" customWidth="1"/>
    <col min="2" max="2" width="71" style="2" customWidth="1"/>
    <col min="3" max="3" width="22.36328125" style="8" customWidth="1"/>
    <col min="4" max="4" width="35.6328125" style="9" customWidth="1"/>
    <col min="5" max="16384" width="9" style="2"/>
  </cols>
  <sheetData>
    <row r="1" spans="1:4" s="1" customFormat="1" ht="24" customHeight="1" thickBot="1" x14ac:dyDescent="0.4">
      <c r="A1" s="264"/>
      <c r="B1" s="265" t="str">
        <f ca="1">MID(CELL("filename",A1),FIND("]",CELL("filename",A1))+1,255)</f>
        <v>Bonding</v>
      </c>
      <c r="C1" s="266"/>
      <c r="D1" s="267"/>
    </row>
    <row r="2" spans="1:4" s="1" customFormat="1" ht="34.5" customHeight="1" thickBot="1" x14ac:dyDescent="0.4">
      <c r="A2" s="3" t="s">
        <v>25</v>
      </c>
      <c r="B2" s="4" t="s">
        <v>23</v>
      </c>
      <c r="C2" s="6" t="s">
        <v>142</v>
      </c>
      <c r="D2" s="5" t="s">
        <v>30</v>
      </c>
    </row>
    <row r="3" spans="1:4" s="1" customFormat="1" ht="6" customHeight="1" x14ac:dyDescent="0.35">
      <c r="A3" s="268"/>
      <c r="B3" s="269"/>
      <c r="C3" s="125"/>
      <c r="D3" s="270"/>
    </row>
    <row r="4" spans="1:4" s="1" customFormat="1" ht="4.5" customHeight="1" x14ac:dyDescent="0.35">
      <c r="A4" s="271"/>
      <c r="B4" s="272"/>
      <c r="C4" s="133"/>
      <c r="D4" s="273"/>
    </row>
    <row r="5" spans="1:4" s="1" customFormat="1" ht="14" x14ac:dyDescent="0.35">
      <c r="A5" s="274" t="s">
        <v>143</v>
      </c>
      <c r="B5" s="275"/>
      <c r="C5" s="126"/>
      <c r="D5" s="276"/>
    </row>
    <row r="6" spans="1:4" s="1" customFormat="1" ht="14" x14ac:dyDescent="0.35">
      <c r="A6" s="277"/>
      <c r="B6" s="278"/>
      <c r="C6" s="11"/>
      <c r="D6" s="279"/>
    </row>
    <row r="7" spans="1:4" s="1" customFormat="1" ht="13" x14ac:dyDescent="0.35">
      <c r="A7" s="280"/>
      <c r="B7" s="281" t="s">
        <v>144</v>
      </c>
      <c r="C7" s="131"/>
      <c r="D7" s="282"/>
    </row>
    <row r="8" spans="1:4" s="1" customFormat="1" x14ac:dyDescent="0.35">
      <c r="A8" s="283" t="s">
        <v>145</v>
      </c>
      <c r="B8" s="284" t="s">
        <v>146</v>
      </c>
      <c r="C8" s="10">
        <v>0</v>
      </c>
      <c r="D8" s="279"/>
    </row>
    <row r="9" spans="1:4" s="1" customFormat="1" x14ac:dyDescent="0.35">
      <c r="A9" s="283" t="str">
        <f>LEFT(A8,SEARCH("-",A8))&amp;RIGHT(A8,LEN(A8)-SEARCH("-",A8))+1</f>
        <v>Bond-2</v>
      </c>
      <c r="B9" s="284" t="s">
        <v>147</v>
      </c>
      <c r="C9" s="10">
        <v>0</v>
      </c>
      <c r="D9" s="279"/>
    </row>
    <row r="10" spans="1:4" s="1" customFormat="1" x14ac:dyDescent="0.35">
      <c r="A10" s="283" t="str">
        <f t="shared" ref="A10" si="0">LEFT(A9,SEARCH("-",A9))&amp;RIGHT(A9,LEN(A9)-SEARCH("-",A9))+1</f>
        <v>Bond-3</v>
      </c>
      <c r="B10" s="284" t="s">
        <v>148</v>
      </c>
      <c r="C10" s="10">
        <v>0</v>
      </c>
      <c r="D10" s="279"/>
    </row>
    <row r="11" spans="1:4" s="1" customFormat="1" ht="13" x14ac:dyDescent="0.35">
      <c r="A11" s="283"/>
      <c r="B11" s="285" t="s">
        <v>149</v>
      </c>
      <c r="C11" s="132">
        <f>SUM(C8:C10)</f>
        <v>0</v>
      </c>
      <c r="D11" s="282"/>
    </row>
    <row r="12" spans="1:4" s="1" customFormat="1" ht="13" x14ac:dyDescent="0.35">
      <c r="A12" s="283"/>
      <c r="B12" s="286"/>
      <c r="C12" s="7"/>
      <c r="D12" s="279"/>
    </row>
    <row r="13" spans="1:4" s="1" customFormat="1" ht="13" x14ac:dyDescent="0.35">
      <c r="A13" s="283"/>
      <c r="B13" s="2"/>
      <c r="C13" s="7"/>
      <c r="D13" s="279"/>
    </row>
    <row r="14" spans="1:4" s="1" customFormat="1" ht="14" x14ac:dyDescent="0.35">
      <c r="A14" s="287"/>
      <c r="B14" s="288" t="s">
        <v>150</v>
      </c>
      <c r="C14" s="127">
        <f>C11</f>
        <v>0</v>
      </c>
      <c r="D14" s="276"/>
    </row>
    <row r="15" spans="1:4" s="1" customFormat="1" ht="15.5" x14ac:dyDescent="0.35">
      <c r="A15" s="289"/>
      <c r="B15" s="290"/>
      <c r="C15" s="7"/>
      <c r="D15" s="279"/>
    </row>
    <row r="16" spans="1:4" s="1" customFormat="1" ht="6" customHeight="1" thickBot="1" x14ac:dyDescent="0.4">
      <c r="A16" s="291"/>
      <c r="B16" s="292"/>
      <c r="C16" s="293"/>
      <c r="D16" s="294"/>
    </row>
  </sheetData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D0E8-7369-448B-B538-9B5086A6CC53}">
  <sheetPr codeName="Sheet3">
    <pageSetUpPr autoPageBreaks="0" fitToPage="1"/>
  </sheetPr>
  <dimension ref="A1:H34"/>
  <sheetViews>
    <sheetView zoomScale="70" zoomScaleNormal="70" zoomScalePageLayoutView="130" workbookViewId="0">
      <selection activeCell="B40" sqref="B40"/>
    </sheetView>
  </sheetViews>
  <sheetFormatPr defaultColWidth="9" defaultRowHeight="12.5" x14ac:dyDescent="0.35"/>
  <cols>
    <col min="1" max="1" width="12" style="12" customWidth="1"/>
    <col min="2" max="2" width="60.6328125" style="12" customWidth="1"/>
    <col min="3" max="3" width="17.08984375" style="74" customWidth="1"/>
    <col min="4" max="5" width="18" style="75" customWidth="1"/>
    <col min="6" max="6" width="16.81640625" style="76" customWidth="1"/>
    <col min="7" max="7" width="22.36328125" style="77" customWidth="1"/>
    <col min="8" max="8" width="35.6328125" style="17" customWidth="1"/>
    <col min="9" max="16384" width="9" style="12"/>
  </cols>
  <sheetData>
    <row r="1" spans="1:8" s="31" customFormat="1" ht="24" customHeight="1" thickBot="1" x14ac:dyDescent="0.4">
      <c r="A1" s="177"/>
      <c r="B1" s="234" t="str">
        <f ca="1">MID(CELL("filename",A1),FIND("]",CELL("filename",A1))+1,255)</f>
        <v>AMI Technology Equipment</v>
      </c>
      <c r="C1" s="198"/>
      <c r="D1" s="234"/>
      <c r="E1" s="234"/>
      <c r="F1" s="199"/>
      <c r="G1" s="199"/>
      <c r="H1" s="200"/>
    </row>
    <row r="2" spans="1:8" s="31" customFormat="1" ht="34.5" customHeight="1" thickBot="1" x14ac:dyDescent="0.4">
      <c r="A2" s="40" t="s">
        <v>25</v>
      </c>
      <c r="B2" s="32" t="s">
        <v>23</v>
      </c>
      <c r="C2" s="41" t="s">
        <v>26</v>
      </c>
      <c r="D2" s="42" t="s">
        <v>27</v>
      </c>
      <c r="E2" s="42" t="s">
        <v>28</v>
      </c>
      <c r="F2" s="43" t="s">
        <v>29</v>
      </c>
      <c r="G2" s="33" t="s">
        <v>24</v>
      </c>
      <c r="H2" s="44" t="s">
        <v>30</v>
      </c>
    </row>
    <row r="3" spans="1:8" s="31" customFormat="1" ht="6" customHeight="1" x14ac:dyDescent="0.35">
      <c r="A3" s="180"/>
      <c r="B3" s="34"/>
      <c r="C3" s="45"/>
      <c r="D3" s="46"/>
      <c r="E3" s="46"/>
      <c r="F3" s="47"/>
      <c r="G3" s="35"/>
      <c r="H3" s="295"/>
    </row>
    <row r="4" spans="1:8" s="31" customFormat="1" ht="4.5" customHeight="1" x14ac:dyDescent="0.35">
      <c r="A4" s="182"/>
      <c r="B4" s="238"/>
      <c r="C4" s="49"/>
      <c r="D4" s="296"/>
      <c r="E4" s="296"/>
      <c r="F4" s="50"/>
      <c r="G4" s="36"/>
      <c r="H4" s="208"/>
    </row>
    <row r="5" spans="1:8" s="31" customFormat="1" ht="14" x14ac:dyDescent="0.35">
      <c r="A5" s="184" t="s">
        <v>31</v>
      </c>
      <c r="B5" s="128"/>
      <c r="C5" s="134"/>
      <c r="D5" s="135"/>
      <c r="E5" s="135"/>
      <c r="F5" s="136"/>
      <c r="G5" s="137"/>
      <c r="H5" s="209"/>
    </row>
    <row r="6" spans="1:8" s="31" customFormat="1" ht="14" x14ac:dyDescent="0.35">
      <c r="A6" s="210"/>
      <c r="B6" s="211"/>
      <c r="C6" s="52"/>
      <c r="D6" s="297"/>
      <c r="E6" s="297"/>
      <c r="F6" s="53"/>
      <c r="G6" s="54"/>
      <c r="H6" s="212"/>
    </row>
    <row r="7" spans="1:8" s="31" customFormat="1" x14ac:dyDescent="0.35">
      <c r="A7" s="213"/>
      <c r="B7" s="214" t="s">
        <v>32</v>
      </c>
      <c r="C7" s="56"/>
      <c r="D7" s="298"/>
      <c r="E7" s="298"/>
      <c r="F7" s="57"/>
      <c r="G7" s="58"/>
      <c r="H7" s="215"/>
    </row>
    <row r="8" spans="1:8" s="31" customFormat="1" x14ac:dyDescent="0.35">
      <c r="A8" s="216" t="s">
        <v>33</v>
      </c>
      <c r="B8" s="217" t="s">
        <v>34</v>
      </c>
      <c r="C8" s="60">
        <v>0</v>
      </c>
      <c r="D8" s="297"/>
      <c r="E8" s="297"/>
      <c r="F8" s="61">
        <v>0</v>
      </c>
      <c r="G8" s="62">
        <f t="shared" ref="G8:G15" si="0">F8*C8</f>
        <v>0</v>
      </c>
      <c r="H8" s="212"/>
    </row>
    <row r="9" spans="1:8" s="31" customFormat="1" x14ac:dyDescent="0.35">
      <c r="A9" s="216" t="str">
        <f>LEFT(A8,SEARCH("-",A8))&amp;RIGHT(A8,LEN(A8)-SEARCH("-",A8))+1</f>
        <v>TechE-2</v>
      </c>
      <c r="B9" s="217" t="s">
        <v>151</v>
      </c>
      <c r="C9" s="60">
        <v>0</v>
      </c>
      <c r="D9" s="297"/>
      <c r="E9" s="297"/>
      <c r="F9" s="61">
        <v>0</v>
      </c>
      <c r="G9" s="62">
        <f t="shared" si="0"/>
        <v>0</v>
      </c>
      <c r="H9" s="212"/>
    </row>
    <row r="10" spans="1:8" s="31" customFormat="1" x14ac:dyDescent="0.35">
      <c r="A10" s="216" t="str">
        <f t="shared" ref="A10:A29" si="1">LEFT(A9,SEARCH("-",A9))&amp;RIGHT(A9,LEN(A9)-SEARCH("-",A9))+1</f>
        <v>TechE-3</v>
      </c>
      <c r="B10" s="217" t="s">
        <v>152</v>
      </c>
      <c r="C10" s="60">
        <v>0</v>
      </c>
      <c r="D10" s="297"/>
      <c r="E10" s="297"/>
      <c r="F10" s="61">
        <v>0</v>
      </c>
      <c r="G10" s="62">
        <f t="shared" si="0"/>
        <v>0</v>
      </c>
      <c r="H10" s="212"/>
    </row>
    <row r="11" spans="1:8" s="31" customFormat="1" x14ac:dyDescent="0.35">
      <c r="A11" s="216" t="str">
        <f t="shared" si="1"/>
        <v>TechE-4</v>
      </c>
      <c r="B11" s="12" t="s">
        <v>37</v>
      </c>
      <c r="C11" s="60">
        <v>0</v>
      </c>
      <c r="D11" s="297"/>
      <c r="E11" s="297"/>
      <c r="F11" s="61">
        <v>0</v>
      </c>
      <c r="G11" s="62">
        <f t="shared" si="0"/>
        <v>0</v>
      </c>
      <c r="H11" s="212"/>
    </row>
    <row r="12" spans="1:8" s="31" customFormat="1" x14ac:dyDescent="0.35">
      <c r="A12" s="216" t="str">
        <f t="shared" si="1"/>
        <v>TechE-5</v>
      </c>
      <c r="B12" s="12" t="s">
        <v>38</v>
      </c>
      <c r="C12" s="60">
        <v>0</v>
      </c>
      <c r="D12" s="297"/>
      <c r="E12" s="297"/>
      <c r="F12" s="61">
        <v>0</v>
      </c>
      <c r="G12" s="62">
        <f t="shared" si="0"/>
        <v>0</v>
      </c>
      <c r="H12" s="212"/>
    </row>
    <row r="13" spans="1:8" s="31" customFormat="1" x14ac:dyDescent="0.35">
      <c r="A13" s="216" t="str">
        <f t="shared" si="1"/>
        <v>TechE-6</v>
      </c>
      <c r="B13" s="31" t="s">
        <v>39</v>
      </c>
      <c r="C13" s="60">
        <v>0</v>
      </c>
      <c r="D13" s="297"/>
      <c r="E13" s="297"/>
      <c r="F13" s="61">
        <v>0</v>
      </c>
      <c r="G13" s="62">
        <f t="shared" si="0"/>
        <v>0</v>
      </c>
      <c r="H13" s="212"/>
    </row>
    <row r="14" spans="1:8" s="31" customFormat="1" x14ac:dyDescent="0.35">
      <c r="A14" s="216" t="str">
        <f t="shared" si="1"/>
        <v>TechE-7</v>
      </c>
      <c r="B14" s="31" t="s">
        <v>39</v>
      </c>
      <c r="C14" s="60">
        <v>0</v>
      </c>
      <c r="D14" s="297"/>
      <c r="E14" s="297"/>
      <c r="F14" s="61">
        <v>0</v>
      </c>
      <c r="G14" s="62">
        <f t="shared" si="0"/>
        <v>0</v>
      </c>
      <c r="H14" s="212"/>
    </row>
    <row r="15" spans="1:8" s="31" customFormat="1" x14ac:dyDescent="0.35">
      <c r="A15" s="216" t="str">
        <f t="shared" si="1"/>
        <v>TechE-8</v>
      </c>
      <c r="B15" s="31" t="s">
        <v>39</v>
      </c>
      <c r="C15" s="60">
        <v>0</v>
      </c>
      <c r="D15" s="297"/>
      <c r="E15" s="297"/>
      <c r="F15" s="61">
        <v>0</v>
      </c>
      <c r="G15" s="62">
        <f t="shared" si="0"/>
        <v>0</v>
      </c>
      <c r="H15" s="212"/>
    </row>
    <row r="16" spans="1:8" s="31" customFormat="1" x14ac:dyDescent="0.35">
      <c r="A16" s="216"/>
      <c r="B16" s="219" t="s">
        <v>40</v>
      </c>
      <c r="C16" s="63">
        <f>SUM(C8:C15)</f>
        <v>0</v>
      </c>
      <c r="D16" s="299"/>
      <c r="E16" s="299"/>
      <c r="F16" s="64"/>
      <c r="G16" s="65">
        <f>SUM(G8:G15)</f>
        <v>0</v>
      </c>
      <c r="H16" s="300"/>
    </row>
    <row r="17" spans="1:8" s="31" customFormat="1" x14ac:dyDescent="0.35">
      <c r="A17" s="216"/>
      <c r="B17" s="221"/>
      <c r="C17" s="66"/>
      <c r="D17" s="297"/>
      <c r="E17" s="297"/>
      <c r="F17" s="53"/>
      <c r="G17" s="67"/>
      <c r="H17" s="212"/>
    </row>
    <row r="18" spans="1:8" s="31" customFormat="1" x14ac:dyDescent="0.35">
      <c r="A18" s="216"/>
      <c r="B18" s="222" t="s">
        <v>41</v>
      </c>
      <c r="C18" s="68"/>
      <c r="D18" s="298"/>
      <c r="E18" s="298"/>
      <c r="F18" s="57"/>
      <c r="G18" s="58"/>
      <c r="H18" s="215"/>
    </row>
    <row r="19" spans="1:8" s="31" customFormat="1" x14ac:dyDescent="0.35">
      <c r="A19" s="216" t="str">
        <f>LEFT(A15,SEARCH("-",A15))&amp;RIGHT(A15,LEN(A15)-SEARCH("-",A15))+1</f>
        <v>TechE-9</v>
      </c>
      <c r="B19" s="31" t="s">
        <v>42</v>
      </c>
      <c r="C19" s="60">
        <v>0</v>
      </c>
      <c r="D19" s="297"/>
      <c r="E19" s="297"/>
      <c r="F19" s="61">
        <v>0</v>
      </c>
      <c r="G19" s="62">
        <f>F19*C19</f>
        <v>0</v>
      </c>
      <c r="H19" s="212"/>
    </row>
    <row r="20" spans="1:8" s="31" customFormat="1" x14ac:dyDescent="0.35">
      <c r="A20" s="216" t="str">
        <f t="shared" si="1"/>
        <v>TechE-10</v>
      </c>
      <c r="B20" s="31" t="s">
        <v>43</v>
      </c>
      <c r="C20" s="60">
        <v>0</v>
      </c>
      <c r="D20" s="297"/>
      <c r="E20" s="297"/>
      <c r="F20" s="61">
        <v>0</v>
      </c>
      <c r="G20" s="62">
        <f>F20*C20</f>
        <v>0</v>
      </c>
      <c r="H20" s="212"/>
    </row>
    <row r="21" spans="1:8" s="31" customFormat="1" x14ac:dyDescent="0.35">
      <c r="A21" s="216" t="str">
        <f t="shared" si="1"/>
        <v>TechE-11</v>
      </c>
      <c r="B21" s="31" t="s">
        <v>44</v>
      </c>
      <c r="C21" s="60">
        <v>0</v>
      </c>
      <c r="D21" s="297"/>
      <c r="E21" s="297"/>
      <c r="F21" s="61">
        <v>0</v>
      </c>
      <c r="G21" s="62">
        <f>F21*C21</f>
        <v>0</v>
      </c>
      <c r="H21" s="212"/>
    </row>
    <row r="22" spans="1:8" s="31" customFormat="1" x14ac:dyDescent="0.35">
      <c r="A22" s="216" t="str">
        <f t="shared" si="1"/>
        <v>TechE-12</v>
      </c>
      <c r="B22" s="31" t="s">
        <v>39</v>
      </c>
      <c r="C22" s="60">
        <v>0</v>
      </c>
      <c r="D22" s="297"/>
      <c r="E22" s="297"/>
      <c r="F22" s="61">
        <v>0</v>
      </c>
      <c r="G22" s="62">
        <f>F22*C22</f>
        <v>0</v>
      </c>
      <c r="H22" s="212"/>
    </row>
    <row r="23" spans="1:8" s="31" customFormat="1" x14ac:dyDescent="0.35">
      <c r="A23" s="242"/>
      <c r="B23" s="219" t="s">
        <v>45</v>
      </c>
      <c r="C23" s="63">
        <f>SUM(C19:C22)</f>
        <v>0</v>
      </c>
      <c r="D23" s="299"/>
      <c r="E23" s="299"/>
      <c r="F23" s="64"/>
      <c r="G23" s="65">
        <f>SUM(G19:G22)</f>
        <v>0</v>
      </c>
      <c r="H23" s="300"/>
    </row>
    <row r="24" spans="1:8" s="31" customFormat="1" x14ac:dyDescent="0.35">
      <c r="A24" s="216"/>
      <c r="B24" s="221"/>
      <c r="C24" s="66"/>
      <c r="D24" s="297"/>
      <c r="E24" s="297"/>
      <c r="F24" s="53"/>
      <c r="G24" s="67"/>
      <c r="H24" s="212"/>
    </row>
    <row r="25" spans="1:8" s="31" customFormat="1" x14ac:dyDescent="0.35">
      <c r="A25" s="216"/>
      <c r="B25" s="222" t="s">
        <v>46</v>
      </c>
      <c r="C25" s="68"/>
      <c r="D25" s="298"/>
      <c r="E25" s="298"/>
      <c r="F25" s="57"/>
      <c r="G25" s="58"/>
      <c r="H25" s="215"/>
    </row>
    <row r="26" spans="1:8" s="31" customFormat="1" x14ac:dyDescent="0.35">
      <c r="A26" s="216" t="str">
        <f>LEFT(A22,SEARCH("-",A22))&amp;RIGHT(A22,LEN(A22)-SEARCH("-",A15))+1</f>
        <v>TechE-13</v>
      </c>
      <c r="B26" s="31" t="s">
        <v>39</v>
      </c>
      <c r="C26" s="60">
        <v>0</v>
      </c>
      <c r="D26" s="297"/>
      <c r="E26" s="297"/>
      <c r="F26" s="61">
        <v>0</v>
      </c>
      <c r="G26" s="62">
        <f>F26*C26</f>
        <v>0</v>
      </c>
      <c r="H26" s="212"/>
    </row>
    <row r="27" spans="1:8" s="31" customFormat="1" x14ac:dyDescent="0.35">
      <c r="A27" s="216" t="str">
        <f t="shared" si="1"/>
        <v>TechE-14</v>
      </c>
      <c r="B27" s="31" t="s">
        <v>39</v>
      </c>
      <c r="C27" s="60">
        <v>0</v>
      </c>
      <c r="D27" s="297"/>
      <c r="E27" s="297"/>
      <c r="F27" s="61">
        <v>0</v>
      </c>
      <c r="G27" s="62">
        <f>F27*C27</f>
        <v>0</v>
      </c>
      <c r="H27" s="212"/>
    </row>
    <row r="28" spans="1:8" s="31" customFormat="1" x14ac:dyDescent="0.35">
      <c r="A28" s="216" t="str">
        <f t="shared" si="1"/>
        <v>TechE-15</v>
      </c>
      <c r="B28" s="31" t="s">
        <v>39</v>
      </c>
      <c r="C28" s="60">
        <v>0</v>
      </c>
      <c r="D28" s="297"/>
      <c r="E28" s="297"/>
      <c r="F28" s="61">
        <v>0</v>
      </c>
      <c r="G28" s="62">
        <f>F28*C28</f>
        <v>0</v>
      </c>
      <c r="H28" s="212"/>
    </row>
    <row r="29" spans="1:8" s="31" customFormat="1" x14ac:dyDescent="0.35">
      <c r="A29" s="216" t="str">
        <f t="shared" si="1"/>
        <v>TechE-16</v>
      </c>
      <c r="B29" s="31" t="s">
        <v>39</v>
      </c>
      <c r="C29" s="60">
        <v>0</v>
      </c>
      <c r="D29" s="297"/>
      <c r="E29" s="297"/>
      <c r="F29" s="61">
        <v>0</v>
      </c>
      <c r="G29" s="62">
        <f>F29*C29</f>
        <v>0</v>
      </c>
      <c r="H29" s="212"/>
    </row>
    <row r="30" spans="1:8" s="31" customFormat="1" x14ac:dyDescent="0.35">
      <c r="A30" s="242"/>
      <c r="B30" s="219" t="s">
        <v>47</v>
      </c>
      <c r="C30" s="63">
        <f>SUM(C26:C29)</f>
        <v>0</v>
      </c>
      <c r="D30" s="299"/>
      <c r="E30" s="299"/>
      <c r="F30" s="64"/>
      <c r="G30" s="65">
        <f>SUM(G26:G29)</f>
        <v>0</v>
      </c>
      <c r="H30" s="300"/>
    </row>
    <row r="31" spans="1:8" s="31" customFormat="1" x14ac:dyDescent="0.35">
      <c r="A31" s="216"/>
      <c r="B31" s="12"/>
      <c r="C31" s="66"/>
      <c r="D31" s="297"/>
      <c r="E31" s="297"/>
      <c r="F31" s="53"/>
      <c r="G31" s="67"/>
      <c r="H31" s="212"/>
    </row>
    <row r="32" spans="1:8" s="31" customFormat="1" ht="14" x14ac:dyDescent="0.35">
      <c r="A32" s="225"/>
      <c r="B32" s="159" t="s">
        <v>48</v>
      </c>
      <c r="C32" s="134"/>
      <c r="D32" s="135"/>
      <c r="E32" s="135"/>
      <c r="F32" s="136"/>
      <c r="G32" s="139">
        <f>G16+G30+G23</f>
        <v>0</v>
      </c>
      <c r="H32" s="209"/>
    </row>
    <row r="33" spans="1:8" s="31" customFormat="1" ht="15" x14ac:dyDescent="0.35">
      <c r="A33" s="242"/>
      <c r="B33" s="160"/>
      <c r="C33" s="52"/>
      <c r="D33" s="297"/>
      <c r="E33" s="297"/>
      <c r="F33" s="53"/>
      <c r="G33" s="67"/>
      <c r="H33" s="212"/>
    </row>
    <row r="34" spans="1:8" s="31" customFormat="1" ht="6" customHeight="1" thickBot="1" x14ac:dyDescent="0.4">
      <c r="A34" s="247"/>
      <c r="B34" s="248"/>
      <c r="C34" s="249"/>
      <c r="D34" s="301"/>
      <c r="E34" s="301"/>
      <c r="F34" s="250"/>
      <c r="G34" s="251"/>
      <c r="H34" s="252"/>
    </row>
  </sheetData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08213-8D07-4098-A312-BAB4A5FE4C6C}">
  <sheetPr codeName="Sheet4">
    <pageSetUpPr autoPageBreaks="0" fitToPage="1"/>
  </sheetPr>
  <dimension ref="A1:H23"/>
  <sheetViews>
    <sheetView zoomScale="70" zoomScaleNormal="70" zoomScalePageLayoutView="130" workbookViewId="0">
      <selection activeCell="F15" sqref="F15"/>
    </sheetView>
  </sheetViews>
  <sheetFormatPr defaultColWidth="9" defaultRowHeight="12.5" x14ac:dyDescent="0.35"/>
  <cols>
    <col min="1" max="1" width="12" style="12" customWidth="1"/>
    <col min="2" max="2" width="60.6328125" style="12" customWidth="1"/>
    <col min="3" max="3" width="17.08984375" style="74" customWidth="1"/>
    <col min="4" max="5" width="18" style="75" customWidth="1"/>
    <col min="6" max="6" width="16.81640625" style="76" customWidth="1"/>
    <col min="7" max="7" width="22.36328125" style="77" customWidth="1"/>
    <col min="8" max="8" width="35.6328125" style="17" customWidth="1"/>
    <col min="9" max="16384" width="9" style="12"/>
  </cols>
  <sheetData>
    <row r="1" spans="1:8" s="31" customFormat="1" ht="24" customHeight="1" thickBot="1" x14ac:dyDescent="0.4">
      <c r="A1" s="177"/>
      <c r="B1" s="234" t="str">
        <f ca="1">MID(CELL("filename",A1),FIND("]",CELL("filename",A1))+1,255)</f>
        <v>AMI Technology Services</v>
      </c>
      <c r="C1" s="198"/>
      <c r="D1" s="234"/>
      <c r="E1" s="234"/>
      <c r="F1" s="199"/>
      <c r="G1" s="199"/>
      <c r="H1" s="200"/>
    </row>
    <row r="2" spans="1:8" s="31" customFormat="1" ht="34.5" customHeight="1" thickBot="1" x14ac:dyDescent="0.4">
      <c r="A2" s="40" t="s">
        <v>25</v>
      </c>
      <c r="B2" s="32" t="s">
        <v>23</v>
      </c>
      <c r="C2" s="41" t="s">
        <v>26</v>
      </c>
      <c r="D2" s="42" t="s">
        <v>27</v>
      </c>
      <c r="E2" s="42" t="s">
        <v>28</v>
      </c>
      <c r="F2" s="43" t="s">
        <v>29</v>
      </c>
      <c r="G2" s="33" t="s">
        <v>24</v>
      </c>
      <c r="H2" s="44" t="s">
        <v>30</v>
      </c>
    </row>
    <row r="3" spans="1:8" s="31" customFormat="1" ht="6" customHeight="1" x14ac:dyDescent="0.35">
      <c r="A3" s="180"/>
      <c r="B3" s="34"/>
      <c r="C3" s="45"/>
      <c r="D3" s="46"/>
      <c r="E3" s="46"/>
      <c r="F3" s="47"/>
      <c r="G3" s="35"/>
      <c r="H3" s="295"/>
    </row>
    <row r="4" spans="1:8" s="31" customFormat="1" ht="4.5" customHeight="1" x14ac:dyDescent="0.35">
      <c r="A4" s="182"/>
      <c r="B4" s="238"/>
      <c r="C4" s="49"/>
      <c r="D4" s="296"/>
      <c r="E4" s="296"/>
      <c r="F4" s="50"/>
      <c r="G4" s="36"/>
      <c r="H4" s="208"/>
    </row>
    <row r="5" spans="1:8" s="31" customFormat="1" ht="14" x14ac:dyDescent="0.35">
      <c r="A5" s="184" t="s">
        <v>49</v>
      </c>
      <c r="B5" s="128"/>
      <c r="C5" s="134"/>
      <c r="D5" s="135"/>
      <c r="E5" s="135"/>
      <c r="F5" s="136"/>
      <c r="G5" s="137"/>
      <c r="H5" s="209"/>
    </row>
    <row r="6" spans="1:8" s="31" customFormat="1" ht="14" x14ac:dyDescent="0.35">
      <c r="A6" s="210"/>
      <c r="B6" s="211"/>
      <c r="C6" s="52"/>
      <c r="D6" s="297"/>
      <c r="E6" s="297"/>
      <c r="F6" s="53"/>
      <c r="G6" s="54"/>
      <c r="H6" s="212"/>
    </row>
    <row r="7" spans="1:8" s="31" customFormat="1" x14ac:dyDescent="0.35">
      <c r="A7" s="213"/>
      <c r="B7" s="222" t="s">
        <v>50</v>
      </c>
      <c r="C7" s="56"/>
      <c r="D7" s="298"/>
      <c r="E7" s="298"/>
      <c r="F7" s="57"/>
      <c r="G7" s="58"/>
      <c r="H7" s="215"/>
    </row>
    <row r="8" spans="1:8" s="31" customFormat="1" x14ac:dyDescent="0.35">
      <c r="A8" s="216" t="s">
        <v>51</v>
      </c>
      <c r="B8" s="217" t="s">
        <v>52</v>
      </c>
      <c r="C8" s="60">
        <v>0</v>
      </c>
      <c r="D8" s="297"/>
      <c r="E8" s="297"/>
      <c r="F8" s="61">
        <v>0</v>
      </c>
      <c r="G8" s="62">
        <f>F8*C8</f>
        <v>0</v>
      </c>
      <c r="H8" s="212"/>
    </row>
    <row r="9" spans="1:8" s="31" customFormat="1" x14ac:dyDescent="0.35">
      <c r="A9" s="216" t="str">
        <f t="shared" ref="A9:A18" si="0">LEFT(A8,SEARCH("-",A8))&amp;RIGHT(A8,LEN(A8)-SEARCH("-",A8))+1</f>
        <v>TechS-2</v>
      </c>
      <c r="B9" s="217" t="s">
        <v>53</v>
      </c>
      <c r="C9" s="60">
        <v>0</v>
      </c>
      <c r="D9" s="297"/>
      <c r="E9" s="297"/>
      <c r="F9" s="61">
        <v>0</v>
      </c>
      <c r="G9" s="62">
        <f>F9*C9</f>
        <v>0</v>
      </c>
      <c r="H9" s="212"/>
    </row>
    <row r="10" spans="1:8" s="31" customFormat="1" x14ac:dyDescent="0.35">
      <c r="A10" s="216" t="str">
        <f t="shared" si="0"/>
        <v>TechS-3</v>
      </c>
      <c r="B10" s="12" t="s">
        <v>54</v>
      </c>
      <c r="C10" s="60">
        <v>0</v>
      </c>
      <c r="D10" s="297"/>
      <c r="E10" s="297"/>
      <c r="F10" s="61">
        <v>0</v>
      </c>
      <c r="G10" s="62">
        <f>F10*C10</f>
        <v>0</v>
      </c>
      <c r="H10" s="212"/>
    </row>
    <row r="11" spans="1:8" s="31" customFormat="1" x14ac:dyDescent="0.35">
      <c r="A11" s="216" t="str">
        <f t="shared" si="0"/>
        <v>TechS-4</v>
      </c>
      <c r="B11" s="31" t="s">
        <v>55</v>
      </c>
      <c r="C11" s="60">
        <v>0</v>
      </c>
      <c r="D11" s="297"/>
      <c r="E11" s="297"/>
      <c r="F11" s="61">
        <v>0</v>
      </c>
      <c r="G11" s="62">
        <f>F11*C11</f>
        <v>0</v>
      </c>
      <c r="H11" s="212"/>
    </row>
    <row r="12" spans="1:8" s="31" customFormat="1" x14ac:dyDescent="0.35">
      <c r="A12" s="216" t="str">
        <f t="shared" si="0"/>
        <v>TechS-5</v>
      </c>
      <c r="B12" s="31" t="s">
        <v>56</v>
      </c>
      <c r="C12" s="60">
        <v>0</v>
      </c>
      <c r="D12" s="297"/>
      <c r="E12" s="297"/>
      <c r="F12" s="61">
        <v>0</v>
      </c>
      <c r="G12" s="62">
        <f t="shared" ref="G12:G18" si="1">F12*C12</f>
        <v>0</v>
      </c>
      <c r="H12" s="212"/>
    </row>
    <row r="13" spans="1:8" s="31" customFormat="1" x14ac:dyDescent="0.35">
      <c r="A13" s="216" t="str">
        <f t="shared" si="0"/>
        <v>TechS-6</v>
      </c>
      <c r="B13" s="31" t="s">
        <v>57</v>
      </c>
      <c r="C13" s="60">
        <v>0</v>
      </c>
      <c r="D13" s="297"/>
      <c r="E13" s="297"/>
      <c r="F13" s="61">
        <v>0</v>
      </c>
      <c r="G13" s="62">
        <f t="shared" si="1"/>
        <v>0</v>
      </c>
      <c r="H13" s="212"/>
    </row>
    <row r="14" spans="1:8" s="31" customFormat="1" ht="41" customHeight="1" x14ac:dyDescent="0.35">
      <c r="A14" s="216" t="str">
        <f t="shared" si="0"/>
        <v>TechS-7</v>
      </c>
      <c r="B14" s="336" t="s">
        <v>271</v>
      </c>
      <c r="C14" s="60">
        <v>0</v>
      </c>
      <c r="D14" s="297"/>
      <c r="E14" s="297"/>
      <c r="F14" s="61">
        <v>0</v>
      </c>
      <c r="G14" s="62">
        <f t="shared" si="1"/>
        <v>0</v>
      </c>
      <c r="H14" s="212"/>
    </row>
    <row r="15" spans="1:8" s="31" customFormat="1" x14ac:dyDescent="0.35">
      <c r="A15" s="216" t="str">
        <f t="shared" si="0"/>
        <v>TechS-8</v>
      </c>
      <c r="B15" s="31" t="s">
        <v>39</v>
      </c>
      <c r="C15" s="60">
        <v>0</v>
      </c>
      <c r="D15" s="297"/>
      <c r="E15" s="297"/>
      <c r="F15" s="61">
        <v>0</v>
      </c>
      <c r="G15" s="62">
        <f t="shared" si="1"/>
        <v>0</v>
      </c>
      <c r="H15" s="212"/>
    </row>
    <row r="16" spans="1:8" s="31" customFormat="1" x14ac:dyDescent="0.35">
      <c r="A16" s="216" t="str">
        <f t="shared" si="0"/>
        <v>TechS-9</v>
      </c>
      <c r="B16" s="31" t="s">
        <v>39</v>
      </c>
      <c r="C16" s="60">
        <v>0</v>
      </c>
      <c r="D16" s="297"/>
      <c r="E16" s="297"/>
      <c r="F16" s="61">
        <v>0</v>
      </c>
      <c r="G16" s="62">
        <f t="shared" si="1"/>
        <v>0</v>
      </c>
      <c r="H16" s="212"/>
    </row>
    <row r="17" spans="1:8" s="31" customFormat="1" x14ac:dyDescent="0.35">
      <c r="A17" s="216" t="str">
        <f t="shared" si="0"/>
        <v>TechS-10</v>
      </c>
      <c r="B17" s="31" t="s">
        <v>39</v>
      </c>
      <c r="C17" s="60">
        <v>0</v>
      </c>
      <c r="D17" s="297"/>
      <c r="E17" s="297"/>
      <c r="F17" s="61">
        <v>0</v>
      </c>
      <c r="G17" s="62">
        <f t="shared" si="1"/>
        <v>0</v>
      </c>
      <c r="H17" s="212"/>
    </row>
    <row r="18" spans="1:8" s="31" customFormat="1" x14ac:dyDescent="0.35">
      <c r="A18" s="216" t="str">
        <f t="shared" si="0"/>
        <v>TechS-11</v>
      </c>
      <c r="B18" s="31" t="s">
        <v>39</v>
      </c>
      <c r="C18" s="60">
        <v>0</v>
      </c>
      <c r="D18" s="297"/>
      <c r="E18" s="297"/>
      <c r="F18" s="61">
        <v>0</v>
      </c>
      <c r="G18" s="62">
        <f t="shared" si="1"/>
        <v>0</v>
      </c>
      <c r="H18" s="212"/>
    </row>
    <row r="19" spans="1:8" s="31" customFormat="1" x14ac:dyDescent="0.35">
      <c r="A19" s="242"/>
      <c r="B19" s="302" t="s">
        <v>58</v>
      </c>
      <c r="C19" s="78"/>
      <c r="D19" s="299"/>
      <c r="E19" s="299"/>
      <c r="F19" s="64"/>
      <c r="G19" s="65">
        <f>SUM(G8:G18)</f>
        <v>0</v>
      </c>
      <c r="H19" s="300"/>
    </row>
    <row r="20" spans="1:8" s="31" customFormat="1" x14ac:dyDescent="0.35">
      <c r="A20" s="242"/>
      <c r="B20" s="303"/>
      <c r="C20" s="52"/>
      <c r="D20" s="297"/>
      <c r="E20" s="297"/>
      <c r="F20" s="53"/>
      <c r="G20" s="67"/>
      <c r="H20" s="212"/>
    </row>
    <row r="21" spans="1:8" s="31" customFormat="1" ht="14" x14ac:dyDescent="0.35">
      <c r="A21" s="225"/>
      <c r="B21" s="159" t="s">
        <v>59</v>
      </c>
      <c r="C21" s="134"/>
      <c r="D21" s="135"/>
      <c r="E21" s="135"/>
      <c r="F21" s="136"/>
      <c r="G21" s="139">
        <f>G19</f>
        <v>0</v>
      </c>
      <c r="H21" s="209"/>
    </row>
    <row r="22" spans="1:8" s="31" customFormat="1" ht="15" x14ac:dyDescent="0.35">
      <c r="A22" s="242"/>
      <c r="B22" s="160"/>
      <c r="C22" s="52"/>
      <c r="D22" s="297"/>
      <c r="E22" s="297"/>
      <c r="F22" s="53"/>
      <c r="G22" s="67"/>
      <c r="H22" s="212"/>
    </row>
    <row r="23" spans="1:8" s="31" customFormat="1" ht="6" customHeight="1" thickBot="1" x14ac:dyDescent="0.4">
      <c r="A23" s="247"/>
      <c r="B23" s="248"/>
      <c r="C23" s="249"/>
      <c r="D23" s="301"/>
      <c r="E23" s="301"/>
      <c r="F23" s="250"/>
      <c r="G23" s="251"/>
      <c r="H23" s="252"/>
    </row>
  </sheetData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F238-AE66-4FFB-8B1A-DED42917DC3F}">
  <sheetPr codeName="Sheet14">
    <pageSetUpPr autoPageBreaks="0" fitToPage="1"/>
  </sheetPr>
  <dimension ref="A1:H17"/>
  <sheetViews>
    <sheetView zoomScale="70" zoomScaleNormal="70" zoomScalePageLayoutView="130" workbookViewId="0">
      <selection activeCell="F11" sqref="F11"/>
    </sheetView>
  </sheetViews>
  <sheetFormatPr defaultColWidth="9" defaultRowHeight="12.5" x14ac:dyDescent="0.35"/>
  <cols>
    <col min="1" max="1" width="12" style="12" customWidth="1"/>
    <col min="2" max="2" width="60.6328125" style="12" customWidth="1"/>
    <col min="3" max="3" width="17.08984375" style="74" customWidth="1"/>
    <col min="4" max="5" width="18" style="75" customWidth="1"/>
    <col min="6" max="6" width="16.81640625" style="76" customWidth="1"/>
    <col min="7" max="7" width="22.36328125" style="77" customWidth="1"/>
    <col min="8" max="8" width="35.6328125" style="17" customWidth="1"/>
    <col min="9" max="16384" width="9" style="12"/>
  </cols>
  <sheetData>
    <row r="1" spans="1:8" s="31" customFormat="1" ht="24" customHeight="1" thickBot="1" x14ac:dyDescent="0.4">
      <c r="A1" s="177"/>
      <c r="B1" s="234" t="str">
        <f ca="1">MID(CELL("filename",A1),FIND("]",CELL("filename",A1))+1,255)</f>
        <v>AMI Technology Annual</v>
      </c>
      <c r="C1" s="198"/>
      <c r="D1" s="234"/>
      <c r="E1" s="234"/>
      <c r="F1" s="199"/>
      <c r="G1" s="199"/>
      <c r="H1" s="200"/>
    </row>
    <row r="2" spans="1:8" s="31" customFormat="1" ht="34.5" customHeight="1" thickBot="1" x14ac:dyDescent="0.4">
      <c r="A2" s="40" t="s">
        <v>25</v>
      </c>
      <c r="B2" s="32" t="s">
        <v>23</v>
      </c>
      <c r="C2" s="41" t="s">
        <v>26</v>
      </c>
      <c r="D2" s="42" t="s">
        <v>27</v>
      </c>
      <c r="E2" s="42" t="s">
        <v>28</v>
      </c>
      <c r="F2" s="43" t="s">
        <v>29</v>
      </c>
      <c r="G2" s="33" t="s">
        <v>24</v>
      </c>
      <c r="H2" s="44" t="s">
        <v>30</v>
      </c>
    </row>
    <row r="3" spans="1:8" s="31" customFormat="1" ht="6" customHeight="1" x14ac:dyDescent="0.35">
      <c r="A3" s="180"/>
      <c r="B3" s="34"/>
      <c r="C3" s="45"/>
      <c r="D3" s="46"/>
      <c r="E3" s="46"/>
      <c r="F3" s="47"/>
      <c r="G3" s="35"/>
      <c r="H3" s="295"/>
    </row>
    <row r="4" spans="1:8" s="31" customFormat="1" ht="4.5" customHeight="1" x14ac:dyDescent="0.35">
      <c r="A4" s="182"/>
      <c r="B4" s="238"/>
      <c r="C4" s="49"/>
      <c r="D4" s="296"/>
      <c r="E4" s="296"/>
      <c r="F4" s="50"/>
      <c r="G4" s="36"/>
      <c r="H4" s="208"/>
    </row>
    <row r="5" spans="1:8" s="31" customFormat="1" ht="14" x14ac:dyDescent="0.35">
      <c r="A5" s="184" t="s">
        <v>60</v>
      </c>
      <c r="B5" s="128"/>
      <c r="C5" s="134"/>
      <c r="D5" s="135"/>
      <c r="E5" s="135"/>
      <c r="F5" s="136"/>
      <c r="G5" s="137"/>
      <c r="H5" s="209"/>
    </row>
    <row r="6" spans="1:8" s="31" customFormat="1" ht="14" x14ac:dyDescent="0.35">
      <c r="A6" s="210"/>
      <c r="B6" s="217"/>
      <c r="C6" s="52"/>
      <c r="D6" s="297"/>
      <c r="E6" s="297"/>
      <c r="F6" s="53"/>
      <c r="G6" s="54"/>
      <c r="H6" s="212"/>
    </row>
    <row r="7" spans="1:8" s="31" customFormat="1" ht="14" x14ac:dyDescent="0.35">
      <c r="A7" s="304"/>
      <c r="B7" s="79" t="s">
        <v>61</v>
      </c>
      <c r="C7" s="80"/>
      <c r="D7" s="305"/>
      <c r="E7" s="305"/>
      <c r="F7" s="81"/>
      <c r="G7" s="82"/>
      <c r="H7" s="306"/>
    </row>
    <row r="8" spans="1:8" s="31" customFormat="1" x14ac:dyDescent="0.35">
      <c r="A8" s="216" t="s">
        <v>62</v>
      </c>
      <c r="B8" s="12" t="s">
        <v>63</v>
      </c>
      <c r="C8" s="52">
        <v>0</v>
      </c>
      <c r="D8" s="297"/>
      <c r="E8" s="297"/>
      <c r="F8" s="53">
        <v>0</v>
      </c>
      <c r="G8" s="62">
        <f>F8*C8</f>
        <v>0</v>
      </c>
      <c r="H8" s="212"/>
    </row>
    <row r="9" spans="1:8" s="31" customFormat="1" x14ac:dyDescent="0.35">
      <c r="A9" s="216" t="str">
        <f>LEFT(A8,SEARCH("-",A8))&amp;RIGHT(A8,LEN(A8)-SEARCH("-",A8))+1</f>
        <v>TechA-2</v>
      </c>
      <c r="B9" s="12" t="s">
        <v>64</v>
      </c>
      <c r="C9" s="52">
        <v>0</v>
      </c>
      <c r="D9" s="297"/>
      <c r="E9" s="297"/>
      <c r="F9" s="53">
        <v>0</v>
      </c>
      <c r="G9" s="62">
        <f>F9*C9</f>
        <v>0</v>
      </c>
      <c r="H9" s="212"/>
    </row>
    <row r="10" spans="1:8" s="31" customFormat="1" x14ac:dyDescent="0.35">
      <c r="A10" s="216" t="str">
        <f>LEFT(A9,SEARCH("-",A9))&amp;RIGHT(A9,LEN(A9)-SEARCH("-",A9))+1</f>
        <v>TechA-3</v>
      </c>
      <c r="B10" s="12" t="s">
        <v>65</v>
      </c>
      <c r="C10" s="52">
        <v>0</v>
      </c>
      <c r="D10" s="297"/>
      <c r="E10" s="297"/>
      <c r="F10" s="53">
        <v>0</v>
      </c>
      <c r="G10" s="62">
        <f>F10*C10</f>
        <v>0</v>
      </c>
      <c r="H10" s="212"/>
    </row>
    <row r="11" spans="1:8" s="31" customFormat="1" x14ac:dyDescent="0.35">
      <c r="A11" s="216" t="str">
        <f>LEFT(A10,SEARCH("-",A10))&amp;RIGHT(A10,LEN(A10)-SEARCH("-",A10))+1</f>
        <v>TechA-4</v>
      </c>
      <c r="B11" s="31" t="s">
        <v>39</v>
      </c>
      <c r="C11" s="52">
        <v>0</v>
      </c>
      <c r="D11" s="297"/>
      <c r="E11" s="297"/>
      <c r="F11" s="53">
        <v>0</v>
      </c>
      <c r="G11" s="62">
        <f>F11*C11</f>
        <v>0</v>
      </c>
      <c r="H11" s="212"/>
    </row>
    <row r="12" spans="1:8" s="31" customFormat="1" x14ac:dyDescent="0.35">
      <c r="A12" s="216" t="str">
        <f>LEFT(A11,SEARCH("-",A11))&amp;RIGHT(A11,LEN(A11)-SEARCH("-",A11))+1</f>
        <v>TechA-5</v>
      </c>
      <c r="B12" s="31" t="s">
        <v>39</v>
      </c>
      <c r="C12" s="52">
        <v>0</v>
      </c>
      <c r="D12" s="297"/>
      <c r="E12" s="297"/>
      <c r="F12" s="53">
        <v>0</v>
      </c>
      <c r="G12" s="62">
        <f>F12*C12</f>
        <v>0</v>
      </c>
      <c r="H12" s="212"/>
    </row>
    <row r="13" spans="1:8" s="31" customFormat="1" ht="15" x14ac:dyDescent="0.35">
      <c r="A13" s="242"/>
      <c r="B13" s="83" t="s">
        <v>66</v>
      </c>
      <c r="C13" s="84"/>
      <c r="D13" s="307"/>
      <c r="E13" s="307"/>
      <c r="F13" s="85"/>
      <c r="G13" s="86">
        <f>SUM(G8:G12)</f>
        <v>0</v>
      </c>
      <c r="H13" s="308"/>
    </row>
    <row r="14" spans="1:8" s="31" customFormat="1" ht="15" x14ac:dyDescent="0.35">
      <c r="A14" s="242"/>
      <c r="B14" s="160"/>
      <c r="C14" s="52"/>
      <c r="D14" s="297"/>
      <c r="E14" s="297"/>
      <c r="F14" s="53"/>
      <c r="G14" s="67"/>
      <c r="H14" s="212"/>
    </row>
    <row r="15" spans="1:8" s="31" customFormat="1" ht="14" x14ac:dyDescent="0.35">
      <c r="A15" s="225"/>
      <c r="B15" s="159" t="s">
        <v>253</v>
      </c>
      <c r="C15" s="134"/>
      <c r="D15" s="135"/>
      <c r="E15" s="135"/>
      <c r="F15" s="136"/>
      <c r="G15" s="139">
        <f>G13</f>
        <v>0</v>
      </c>
      <c r="H15" s="209"/>
    </row>
    <row r="16" spans="1:8" s="31" customFormat="1" ht="15" x14ac:dyDescent="0.35">
      <c r="A16" s="242"/>
      <c r="B16" s="160"/>
      <c r="C16" s="52"/>
      <c r="D16" s="297"/>
      <c r="E16" s="297"/>
      <c r="F16" s="53"/>
      <c r="G16" s="67"/>
      <c r="H16" s="212"/>
    </row>
    <row r="17" spans="1:8" s="31" customFormat="1" ht="6" customHeight="1" thickBot="1" x14ac:dyDescent="0.4">
      <c r="A17" s="247"/>
      <c r="B17" s="248"/>
      <c r="C17" s="249"/>
      <c r="D17" s="301"/>
      <c r="E17" s="301"/>
      <c r="F17" s="250"/>
      <c r="G17" s="251"/>
      <c r="H17" s="252"/>
    </row>
  </sheetData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DB0-35A4-432A-8B16-0D9FBB180A66}">
  <sheetPr codeName="Sheet5">
    <pageSetUpPr autoPageBreaks="0" fitToPage="1"/>
  </sheetPr>
  <dimension ref="A1:H86"/>
  <sheetViews>
    <sheetView zoomScale="70" zoomScaleNormal="70" zoomScalePageLayoutView="130" workbookViewId="0">
      <selection activeCell="F1" sqref="F1"/>
    </sheetView>
  </sheetViews>
  <sheetFormatPr defaultColWidth="9" defaultRowHeight="12.5" x14ac:dyDescent="0.35"/>
  <cols>
    <col min="1" max="1" width="12" style="12" customWidth="1"/>
    <col min="2" max="2" width="60.6328125" style="12" customWidth="1"/>
    <col min="3" max="3" width="17.08984375" style="74" customWidth="1"/>
    <col min="4" max="5" width="18" style="75" customWidth="1"/>
    <col min="6" max="6" width="16.81640625" style="76" customWidth="1"/>
    <col min="7" max="7" width="22.36328125" style="77" customWidth="1"/>
    <col min="8" max="8" width="35.6328125" style="17" customWidth="1"/>
    <col min="9" max="16384" width="9" style="12"/>
  </cols>
  <sheetData>
    <row r="1" spans="1:8" s="31" customFormat="1" ht="24" customHeight="1" thickBot="1" x14ac:dyDescent="0.4">
      <c r="A1" s="177"/>
      <c r="B1" s="234" t="str">
        <f ca="1">MID(CELL("filename",A1),FIND("]",CELL("filename",A1))+1,255)</f>
        <v>Application Technology</v>
      </c>
      <c r="C1" s="198"/>
      <c r="D1" s="234"/>
      <c r="E1" s="234"/>
      <c r="F1" s="199"/>
      <c r="G1" s="199"/>
      <c r="H1" s="200"/>
    </row>
    <row r="2" spans="1:8" s="31" customFormat="1" ht="34.5" customHeight="1" thickBot="1" x14ac:dyDescent="0.4">
      <c r="A2" s="40" t="s">
        <v>25</v>
      </c>
      <c r="B2" s="32" t="s">
        <v>23</v>
      </c>
      <c r="C2" s="41" t="s">
        <v>26</v>
      </c>
      <c r="D2" s="42" t="s">
        <v>27</v>
      </c>
      <c r="E2" s="42" t="s">
        <v>28</v>
      </c>
      <c r="F2" s="43" t="s">
        <v>29</v>
      </c>
      <c r="G2" s="33" t="s">
        <v>24</v>
      </c>
      <c r="H2" s="44" t="s">
        <v>30</v>
      </c>
    </row>
    <row r="3" spans="1:8" s="31" customFormat="1" ht="6" customHeight="1" x14ac:dyDescent="0.35">
      <c r="A3" s="180"/>
      <c r="B3" s="34"/>
      <c r="C3" s="45"/>
      <c r="D3" s="46"/>
      <c r="E3" s="46"/>
      <c r="F3" s="47"/>
      <c r="G3" s="35"/>
      <c r="H3" s="295"/>
    </row>
    <row r="4" spans="1:8" s="31" customFormat="1" ht="4.5" customHeight="1" x14ac:dyDescent="0.35">
      <c r="A4" s="182"/>
      <c r="B4" s="238"/>
      <c r="C4" s="49"/>
      <c r="D4" s="296"/>
      <c r="E4" s="296"/>
      <c r="F4" s="50"/>
      <c r="G4" s="36"/>
      <c r="H4" s="208"/>
    </row>
    <row r="5" spans="1:8" s="31" customFormat="1" ht="14" x14ac:dyDescent="0.35">
      <c r="A5" s="184" t="s">
        <v>67</v>
      </c>
      <c r="B5" s="128"/>
      <c r="C5" s="140"/>
      <c r="D5" s="135"/>
      <c r="E5" s="135"/>
      <c r="F5" s="136"/>
      <c r="G5" s="137"/>
      <c r="H5" s="209"/>
    </row>
    <row r="6" spans="1:8" s="31" customFormat="1" ht="14" x14ac:dyDescent="0.35">
      <c r="A6" s="210"/>
      <c r="B6" s="211"/>
      <c r="C6" s="66"/>
      <c r="D6" s="297"/>
      <c r="E6" s="297"/>
      <c r="F6" s="53"/>
      <c r="G6" s="54"/>
      <c r="H6" s="212"/>
    </row>
    <row r="7" spans="1:8" s="31" customFormat="1" x14ac:dyDescent="0.35">
      <c r="A7" s="213"/>
      <c r="B7" s="222" t="s">
        <v>68</v>
      </c>
      <c r="C7" s="68"/>
      <c r="D7" s="298"/>
      <c r="E7" s="298"/>
      <c r="F7" s="57"/>
      <c r="G7" s="58"/>
      <c r="H7" s="215"/>
    </row>
    <row r="8" spans="1:8" s="31" customFormat="1" x14ac:dyDescent="0.35">
      <c r="A8" s="216" t="s">
        <v>69</v>
      </c>
      <c r="B8" s="309" t="s">
        <v>70</v>
      </c>
      <c r="C8" s="60">
        <v>0</v>
      </c>
      <c r="D8" s="297"/>
      <c r="E8" s="297"/>
      <c r="F8" s="61">
        <v>0</v>
      </c>
      <c r="G8" s="62">
        <f>F8*C8</f>
        <v>0</v>
      </c>
      <c r="H8" s="212"/>
    </row>
    <row r="9" spans="1:8" s="31" customFormat="1" x14ac:dyDescent="0.35">
      <c r="A9" s="216" t="str">
        <f t="shared" ref="A9:A22" si="0">LEFT(A8,SEARCH("-",A8))&amp;RIGHT(A8,LEN(A8)-SEARCH("-",A8))+1</f>
        <v>App-2</v>
      </c>
      <c r="B9" s="309" t="s">
        <v>71</v>
      </c>
      <c r="C9" s="60">
        <v>0</v>
      </c>
      <c r="D9" s="297"/>
      <c r="E9" s="297"/>
      <c r="F9" s="61">
        <v>0</v>
      </c>
      <c r="G9" s="62">
        <f>F9*C9</f>
        <v>0</v>
      </c>
      <c r="H9" s="212"/>
    </row>
    <row r="10" spans="1:8" s="31" customFormat="1" x14ac:dyDescent="0.35">
      <c r="A10" s="216" t="str">
        <f t="shared" si="0"/>
        <v>App-3</v>
      </c>
      <c r="B10" s="309" t="s">
        <v>72</v>
      </c>
      <c r="C10" s="60">
        <v>0</v>
      </c>
      <c r="D10" s="297"/>
      <c r="E10" s="297"/>
      <c r="F10" s="61">
        <v>0</v>
      </c>
      <c r="G10" s="62">
        <f>F10*C10</f>
        <v>0</v>
      </c>
      <c r="H10" s="212"/>
    </row>
    <row r="11" spans="1:8" s="31" customFormat="1" x14ac:dyDescent="0.35">
      <c r="A11" s="216" t="str">
        <f t="shared" si="0"/>
        <v>App-4</v>
      </c>
      <c r="B11" s="309" t="s">
        <v>204</v>
      </c>
      <c r="C11" s="52">
        <v>0</v>
      </c>
      <c r="D11" s="297"/>
      <c r="E11" s="297"/>
      <c r="F11" s="53">
        <v>0</v>
      </c>
      <c r="G11" s="54">
        <f>F11*C11</f>
        <v>0</v>
      </c>
      <c r="H11" s="212"/>
    </row>
    <row r="12" spans="1:8" s="31" customFormat="1" x14ac:dyDescent="0.35">
      <c r="A12" s="216" t="str">
        <f t="shared" si="0"/>
        <v>App-5</v>
      </c>
      <c r="B12" s="12" t="s">
        <v>205</v>
      </c>
      <c r="C12" s="52">
        <v>0</v>
      </c>
      <c r="D12" s="297"/>
      <c r="E12" s="297"/>
      <c r="F12" s="53">
        <v>0</v>
      </c>
      <c r="G12" s="54">
        <f t="shared" ref="G12:G21" si="1">F12*C12</f>
        <v>0</v>
      </c>
      <c r="H12" s="212"/>
    </row>
    <row r="13" spans="1:8" s="31" customFormat="1" x14ac:dyDescent="0.35">
      <c r="A13" s="216" t="str">
        <f t="shared" si="0"/>
        <v>App-6</v>
      </c>
      <c r="B13" s="309" t="s">
        <v>206</v>
      </c>
      <c r="C13" s="52">
        <v>0</v>
      </c>
      <c r="D13" s="297"/>
      <c r="E13" s="297"/>
      <c r="F13" s="53">
        <v>0</v>
      </c>
      <c r="G13" s="54">
        <f t="shared" si="1"/>
        <v>0</v>
      </c>
      <c r="H13" s="212"/>
    </row>
    <row r="14" spans="1:8" s="31" customFormat="1" x14ac:dyDescent="0.35">
      <c r="A14" s="216" t="str">
        <f t="shared" si="0"/>
        <v>App-7</v>
      </c>
      <c r="B14" s="309" t="s">
        <v>73</v>
      </c>
      <c r="C14" s="60">
        <v>0</v>
      </c>
      <c r="D14" s="297"/>
      <c r="E14" s="297"/>
      <c r="F14" s="61">
        <v>0</v>
      </c>
      <c r="G14" s="62">
        <f t="shared" si="1"/>
        <v>0</v>
      </c>
      <c r="H14" s="212"/>
    </row>
    <row r="15" spans="1:8" s="31" customFormat="1" x14ac:dyDescent="0.35">
      <c r="A15" s="216" t="str">
        <f t="shared" si="0"/>
        <v>App-8</v>
      </c>
      <c r="B15" s="309" t="s">
        <v>74</v>
      </c>
      <c r="C15" s="60">
        <v>0</v>
      </c>
      <c r="D15" s="297"/>
      <c r="E15" s="297"/>
      <c r="F15" s="61">
        <v>0</v>
      </c>
      <c r="G15" s="62">
        <f t="shared" si="1"/>
        <v>0</v>
      </c>
      <c r="H15" s="212"/>
    </row>
    <row r="16" spans="1:8" s="31" customFormat="1" x14ac:dyDescent="0.35">
      <c r="A16" s="216" t="str">
        <f t="shared" si="0"/>
        <v>App-9</v>
      </c>
      <c r="B16" s="309" t="s">
        <v>75</v>
      </c>
      <c r="C16" s="60">
        <v>0</v>
      </c>
      <c r="D16" s="297"/>
      <c r="E16" s="297"/>
      <c r="F16" s="61">
        <v>0</v>
      </c>
      <c r="G16" s="62">
        <f t="shared" si="1"/>
        <v>0</v>
      </c>
      <c r="H16" s="212"/>
    </row>
    <row r="17" spans="1:8" s="31" customFormat="1" x14ac:dyDescent="0.35">
      <c r="A17" s="216" t="str">
        <f t="shared" si="0"/>
        <v>App-10</v>
      </c>
      <c r="B17" s="12" t="s">
        <v>76</v>
      </c>
      <c r="C17" s="60">
        <v>0</v>
      </c>
      <c r="D17" s="297"/>
      <c r="E17" s="297"/>
      <c r="F17" s="61">
        <v>0</v>
      </c>
      <c r="G17" s="62">
        <f t="shared" si="1"/>
        <v>0</v>
      </c>
      <c r="H17" s="212"/>
    </row>
    <row r="18" spans="1:8" s="31" customFormat="1" x14ac:dyDescent="0.35">
      <c r="A18" s="216" t="str">
        <f t="shared" si="0"/>
        <v>App-11</v>
      </c>
      <c r="B18" s="12" t="s">
        <v>77</v>
      </c>
      <c r="C18" s="60">
        <v>0</v>
      </c>
      <c r="D18" s="297"/>
      <c r="E18" s="297"/>
      <c r="F18" s="61">
        <v>0</v>
      </c>
      <c r="G18" s="62">
        <f t="shared" si="1"/>
        <v>0</v>
      </c>
      <c r="H18" s="212"/>
    </row>
    <row r="19" spans="1:8" s="31" customFormat="1" x14ac:dyDescent="0.35">
      <c r="A19" s="216" t="str">
        <f t="shared" si="0"/>
        <v>App-12</v>
      </c>
      <c r="B19" s="12" t="s">
        <v>78</v>
      </c>
      <c r="C19" s="60">
        <v>0</v>
      </c>
      <c r="D19" s="297"/>
      <c r="E19" s="297"/>
      <c r="F19" s="61">
        <v>0</v>
      </c>
      <c r="G19" s="62">
        <f t="shared" si="1"/>
        <v>0</v>
      </c>
      <c r="H19" s="212"/>
    </row>
    <row r="20" spans="1:8" s="31" customFormat="1" x14ac:dyDescent="0.35">
      <c r="A20" s="216" t="str">
        <f t="shared" si="0"/>
        <v>App-13</v>
      </c>
      <c r="B20" s="12" t="s">
        <v>79</v>
      </c>
      <c r="C20" s="60">
        <v>0</v>
      </c>
      <c r="D20" s="297"/>
      <c r="E20" s="297"/>
      <c r="F20" s="61">
        <v>0</v>
      </c>
      <c r="G20" s="62">
        <f t="shared" si="1"/>
        <v>0</v>
      </c>
      <c r="H20" s="212"/>
    </row>
    <row r="21" spans="1:8" s="31" customFormat="1" x14ac:dyDescent="0.35">
      <c r="A21" s="216" t="str">
        <f t="shared" si="0"/>
        <v>App-14</v>
      </c>
      <c r="B21" s="12" t="s">
        <v>39</v>
      </c>
      <c r="C21" s="60">
        <v>0</v>
      </c>
      <c r="D21" s="297"/>
      <c r="E21" s="297"/>
      <c r="F21" s="61">
        <v>0</v>
      </c>
      <c r="G21" s="62">
        <f t="shared" si="1"/>
        <v>0</v>
      </c>
      <c r="H21" s="212"/>
    </row>
    <row r="22" spans="1:8" s="31" customFormat="1" x14ac:dyDescent="0.35">
      <c r="A22" s="216" t="str">
        <f t="shared" si="0"/>
        <v>App-15</v>
      </c>
      <c r="B22" s="12" t="s">
        <v>39</v>
      </c>
      <c r="C22" s="60">
        <v>0</v>
      </c>
      <c r="D22" s="297"/>
      <c r="E22" s="297"/>
      <c r="F22" s="61">
        <v>0</v>
      </c>
      <c r="G22" s="62">
        <f>F22*C22</f>
        <v>0</v>
      </c>
      <c r="H22" s="212"/>
    </row>
    <row r="23" spans="1:8" s="31" customFormat="1" x14ac:dyDescent="0.35">
      <c r="A23" s="242"/>
      <c r="B23" s="219" t="s">
        <v>80</v>
      </c>
      <c r="C23" s="78"/>
      <c r="D23" s="299"/>
      <c r="E23" s="299"/>
      <c r="F23" s="64"/>
      <c r="G23" s="65">
        <f>SUM(G8:G22)</f>
        <v>0</v>
      </c>
      <c r="H23" s="300"/>
    </row>
    <row r="24" spans="1:8" s="31" customFormat="1" x14ac:dyDescent="0.35">
      <c r="A24" s="216"/>
      <c r="B24" s="221"/>
      <c r="C24" s="52"/>
      <c r="D24" s="297"/>
      <c r="E24" s="297"/>
      <c r="F24" s="53"/>
      <c r="G24" s="67"/>
      <c r="H24" s="212"/>
    </row>
    <row r="25" spans="1:8" s="31" customFormat="1" ht="14" x14ac:dyDescent="0.35">
      <c r="A25" s="184" t="s">
        <v>153</v>
      </c>
      <c r="B25" s="128"/>
      <c r="C25" s="140"/>
      <c r="D25" s="135"/>
      <c r="E25" s="135"/>
      <c r="F25" s="136"/>
      <c r="G25" s="137"/>
      <c r="H25" s="209"/>
    </row>
    <row r="26" spans="1:8" s="31" customFormat="1" x14ac:dyDescent="0.35">
      <c r="A26" s="213"/>
      <c r="B26" s="222" t="s">
        <v>154</v>
      </c>
      <c r="C26" s="68"/>
      <c r="D26" s="298"/>
      <c r="E26" s="298"/>
      <c r="F26" s="57"/>
      <c r="G26" s="58"/>
      <c r="H26" s="215"/>
    </row>
    <row r="27" spans="1:8" s="31" customFormat="1" x14ac:dyDescent="0.35">
      <c r="A27" s="216" t="str">
        <f>LEFT(A22,SEARCH("-",A22))&amp;RIGHT(A22,LEN(A22)-SEARCH("-",A22))+1</f>
        <v>App-16</v>
      </c>
      <c r="B27" s="309" t="s">
        <v>70</v>
      </c>
      <c r="C27" s="60">
        <v>0</v>
      </c>
      <c r="D27" s="297"/>
      <c r="E27" s="297"/>
      <c r="F27" s="61">
        <v>0</v>
      </c>
      <c r="G27" s="62">
        <f>F27*C27</f>
        <v>0</v>
      </c>
      <c r="H27" s="212"/>
    </row>
    <row r="28" spans="1:8" s="31" customFormat="1" x14ac:dyDescent="0.35">
      <c r="A28" s="216" t="str">
        <f>LEFT(A27,SEARCH("-",A27))&amp;RIGHT(A27,LEN(A27)-SEARCH("-",A27))+1</f>
        <v>App-17</v>
      </c>
      <c r="B28" s="309" t="s">
        <v>71</v>
      </c>
      <c r="C28" s="60">
        <v>0</v>
      </c>
      <c r="D28" s="297"/>
      <c r="E28" s="297"/>
      <c r="F28" s="61">
        <v>0</v>
      </c>
      <c r="G28" s="62">
        <f>F28*C28</f>
        <v>0</v>
      </c>
      <c r="H28" s="212"/>
    </row>
    <row r="29" spans="1:8" s="31" customFormat="1" x14ac:dyDescent="0.35">
      <c r="A29" s="216" t="str">
        <f t="shared" ref="A29:A41" si="2">LEFT(A28,SEARCH("-",A28))&amp;RIGHT(A28,LEN(A28)-SEARCH("-",A28))+1</f>
        <v>App-18</v>
      </c>
      <c r="B29" s="309" t="s">
        <v>72</v>
      </c>
      <c r="C29" s="60">
        <v>0</v>
      </c>
      <c r="D29" s="297"/>
      <c r="E29" s="297"/>
      <c r="F29" s="61">
        <v>0</v>
      </c>
      <c r="G29" s="62">
        <f>F29*C29</f>
        <v>0</v>
      </c>
      <c r="H29" s="212"/>
    </row>
    <row r="30" spans="1:8" s="31" customFormat="1" x14ac:dyDescent="0.35">
      <c r="A30" s="216" t="str">
        <f t="shared" si="2"/>
        <v>App-19</v>
      </c>
      <c r="B30" s="309" t="s">
        <v>204</v>
      </c>
      <c r="C30" s="52">
        <v>0</v>
      </c>
      <c r="D30" s="297"/>
      <c r="E30" s="297"/>
      <c r="F30" s="61">
        <v>0</v>
      </c>
      <c r="G30" s="54">
        <f>F30*C30</f>
        <v>0</v>
      </c>
      <c r="H30" s="212"/>
    </row>
    <row r="31" spans="1:8" s="31" customFormat="1" x14ac:dyDescent="0.35">
      <c r="A31" s="216" t="str">
        <f t="shared" si="2"/>
        <v>App-20</v>
      </c>
      <c r="B31" s="12" t="s">
        <v>207</v>
      </c>
      <c r="C31" s="52">
        <v>0</v>
      </c>
      <c r="D31" s="297"/>
      <c r="E31" s="297"/>
      <c r="F31" s="61">
        <v>0</v>
      </c>
      <c r="G31" s="54">
        <f t="shared" ref="G31:G40" si="3">F31*C31</f>
        <v>0</v>
      </c>
      <c r="H31" s="212"/>
    </row>
    <row r="32" spans="1:8" s="31" customFormat="1" x14ac:dyDescent="0.35">
      <c r="A32" s="216" t="str">
        <f t="shared" si="2"/>
        <v>App-21</v>
      </c>
      <c r="B32" s="309" t="s">
        <v>208</v>
      </c>
      <c r="C32" s="52">
        <v>0</v>
      </c>
      <c r="D32" s="297"/>
      <c r="E32" s="297"/>
      <c r="F32" s="61">
        <v>0</v>
      </c>
      <c r="G32" s="54">
        <f t="shared" si="3"/>
        <v>0</v>
      </c>
      <c r="H32" s="212"/>
    </row>
    <row r="33" spans="1:8" s="31" customFormat="1" x14ac:dyDescent="0.35">
      <c r="A33" s="216" t="str">
        <f t="shared" si="2"/>
        <v>App-22</v>
      </c>
      <c r="B33" s="309" t="s">
        <v>73</v>
      </c>
      <c r="C33" s="60">
        <v>0</v>
      </c>
      <c r="D33" s="297"/>
      <c r="E33" s="297"/>
      <c r="F33" s="61">
        <v>0</v>
      </c>
      <c r="G33" s="62">
        <f t="shared" si="3"/>
        <v>0</v>
      </c>
      <c r="H33" s="212"/>
    </row>
    <row r="34" spans="1:8" s="31" customFormat="1" x14ac:dyDescent="0.35">
      <c r="A34" s="216" t="str">
        <f t="shared" si="2"/>
        <v>App-23</v>
      </c>
      <c r="B34" s="309" t="s">
        <v>74</v>
      </c>
      <c r="C34" s="60">
        <v>0</v>
      </c>
      <c r="D34" s="297"/>
      <c r="E34" s="297"/>
      <c r="F34" s="61">
        <v>0</v>
      </c>
      <c r="G34" s="62">
        <f t="shared" si="3"/>
        <v>0</v>
      </c>
      <c r="H34" s="212"/>
    </row>
    <row r="35" spans="1:8" s="31" customFormat="1" x14ac:dyDescent="0.35">
      <c r="A35" s="216" t="str">
        <f t="shared" si="2"/>
        <v>App-24</v>
      </c>
      <c r="B35" s="309" t="s">
        <v>75</v>
      </c>
      <c r="C35" s="60">
        <v>0</v>
      </c>
      <c r="D35" s="297"/>
      <c r="E35" s="297"/>
      <c r="F35" s="61">
        <v>0</v>
      </c>
      <c r="G35" s="62">
        <f t="shared" si="3"/>
        <v>0</v>
      </c>
      <c r="H35" s="212"/>
    </row>
    <row r="36" spans="1:8" s="31" customFormat="1" x14ac:dyDescent="0.35">
      <c r="A36" s="216" t="str">
        <f t="shared" si="2"/>
        <v>App-25</v>
      </c>
      <c r="B36" s="12" t="s">
        <v>76</v>
      </c>
      <c r="C36" s="60">
        <v>0</v>
      </c>
      <c r="D36" s="297"/>
      <c r="E36" s="297"/>
      <c r="F36" s="61">
        <v>0</v>
      </c>
      <c r="G36" s="62">
        <f t="shared" si="3"/>
        <v>0</v>
      </c>
      <c r="H36" s="212"/>
    </row>
    <row r="37" spans="1:8" s="31" customFormat="1" x14ac:dyDescent="0.35">
      <c r="A37" s="216" t="str">
        <f t="shared" si="2"/>
        <v>App-26</v>
      </c>
      <c r="B37" s="12" t="s">
        <v>77</v>
      </c>
      <c r="C37" s="60">
        <v>0</v>
      </c>
      <c r="D37" s="297"/>
      <c r="E37" s="297"/>
      <c r="F37" s="61">
        <v>0</v>
      </c>
      <c r="G37" s="62">
        <f t="shared" si="3"/>
        <v>0</v>
      </c>
      <c r="H37" s="212"/>
    </row>
    <row r="38" spans="1:8" s="31" customFormat="1" x14ac:dyDescent="0.35">
      <c r="A38" s="216" t="str">
        <f t="shared" si="2"/>
        <v>App-27</v>
      </c>
      <c r="B38" s="12" t="s">
        <v>78</v>
      </c>
      <c r="C38" s="60">
        <v>0</v>
      </c>
      <c r="D38" s="297"/>
      <c r="E38" s="297"/>
      <c r="F38" s="61">
        <v>0</v>
      </c>
      <c r="G38" s="62">
        <f t="shared" si="3"/>
        <v>0</v>
      </c>
      <c r="H38" s="212"/>
    </row>
    <row r="39" spans="1:8" s="31" customFormat="1" x14ac:dyDescent="0.35">
      <c r="A39" s="216" t="str">
        <f t="shared" si="2"/>
        <v>App-28</v>
      </c>
      <c r="B39" s="12" t="s">
        <v>79</v>
      </c>
      <c r="C39" s="60">
        <v>0</v>
      </c>
      <c r="D39" s="297"/>
      <c r="E39" s="297"/>
      <c r="F39" s="61">
        <v>0</v>
      </c>
      <c r="G39" s="62">
        <f t="shared" si="3"/>
        <v>0</v>
      </c>
      <c r="H39" s="212"/>
    </row>
    <row r="40" spans="1:8" s="31" customFormat="1" x14ac:dyDescent="0.35">
      <c r="A40" s="216" t="str">
        <f t="shared" si="2"/>
        <v>App-29</v>
      </c>
      <c r="B40" s="12" t="s">
        <v>39</v>
      </c>
      <c r="C40" s="60">
        <v>0</v>
      </c>
      <c r="D40" s="297"/>
      <c r="E40" s="297"/>
      <c r="F40" s="61">
        <v>0</v>
      </c>
      <c r="G40" s="62">
        <f t="shared" si="3"/>
        <v>0</v>
      </c>
      <c r="H40" s="212"/>
    </row>
    <row r="41" spans="1:8" s="31" customFormat="1" x14ac:dyDescent="0.35">
      <c r="A41" s="216" t="str">
        <f t="shared" si="2"/>
        <v>App-30</v>
      </c>
      <c r="B41" s="12" t="s">
        <v>39</v>
      </c>
      <c r="C41" s="60">
        <v>0</v>
      </c>
      <c r="D41" s="297"/>
      <c r="E41" s="297"/>
      <c r="F41" s="61">
        <v>0</v>
      </c>
      <c r="G41" s="62">
        <f>F41*C41</f>
        <v>0</v>
      </c>
      <c r="H41" s="212"/>
    </row>
    <row r="42" spans="1:8" s="31" customFormat="1" x14ac:dyDescent="0.35">
      <c r="A42" s="242"/>
      <c r="B42" s="219" t="s">
        <v>155</v>
      </c>
      <c r="C42" s="78"/>
      <c r="D42" s="299"/>
      <c r="E42" s="299"/>
      <c r="F42" s="64"/>
      <c r="G42" s="65">
        <f>SUM(G27:G41)</f>
        <v>0</v>
      </c>
      <c r="H42" s="300"/>
    </row>
    <row r="43" spans="1:8" s="31" customFormat="1" x14ac:dyDescent="0.35">
      <c r="A43" s="242"/>
      <c r="B43" s="310"/>
      <c r="C43" s="52"/>
      <c r="D43" s="297"/>
      <c r="E43" s="297"/>
      <c r="F43" s="53"/>
      <c r="G43" s="67"/>
      <c r="H43" s="212"/>
    </row>
    <row r="44" spans="1:8" s="31" customFormat="1" ht="14" x14ac:dyDescent="0.35">
      <c r="A44" s="184" t="s">
        <v>217</v>
      </c>
      <c r="B44" s="128"/>
      <c r="C44" s="140"/>
      <c r="D44" s="135"/>
      <c r="E44" s="135"/>
      <c r="F44" s="136"/>
      <c r="G44" s="137"/>
      <c r="H44" s="209"/>
    </row>
    <row r="45" spans="1:8" s="31" customFormat="1" x14ac:dyDescent="0.35">
      <c r="A45" s="213"/>
      <c r="B45" s="222" t="s">
        <v>219</v>
      </c>
      <c r="C45" s="68"/>
      <c r="D45" s="298"/>
      <c r="E45" s="298"/>
      <c r="F45" s="57"/>
      <c r="G45" s="58"/>
      <c r="H45" s="215"/>
    </row>
    <row r="46" spans="1:8" s="31" customFormat="1" x14ac:dyDescent="0.35">
      <c r="A46" s="216" t="str">
        <f>LEFT(A41,SEARCH("-",A41))&amp;RIGHT(A41,LEN(A41)-SEARCH("-",A41))+1</f>
        <v>App-31</v>
      </c>
      <c r="B46" s="309" t="s">
        <v>70</v>
      </c>
      <c r="C46" s="60">
        <v>0</v>
      </c>
      <c r="D46" s="297"/>
      <c r="E46" s="297"/>
      <c r="F46" s="61">
        <v>0</v>
      </c>
      <c r="G46" s="62">
        <f>F46*C46</f>
        <v>0</v>
      </c>
      <c r="H46" s="212"/>
    </row>
    <row r="47" spans="1:8" s="31" customFormat="1" x14ac:dyDescent="0.35">
      <c r="A47" s="216" t="str">
        <f>LEFT(A46,SEARCH("-",A46))&amp;RIGHT(A46,LEN(A46)-SEARCH("-",A46))+1</f>
        <v>App-32</v>
      </c>
      <c r="B47" s="309" t="s">
        <v>71</v>
      </c>
      <c r="C47" s="60">
        <v>0</v>
      </c>
      <c r="D47" s="297"/>
      <c r="E47" s="297"/>
      <c r="F47" s="61">
        <v>0</v>
      </c>
      <c r="G47" s="62">
        <f>F47*C47</f>
        <v>0</v>
      </c>
      <c r="H47" s="212"/>
    </row>
    <row r="48" spans="1:8" s="31" customFormat="1" x14ac:dyDescent="0.35">
      <c r="A48" s="216" t="str">
        <f t="shared" ref="A48:A60" si="4">LEFT(A47,SEARCH("-",A47))&amp;RIGHT(A47,LEN(A47)-SEARCH("-",A47))+1</f>
        <v>App-33</v>
      </c>
      <c r="B48" s="309" t="s">
        <v>72</v>
      </c>
      <c r="C48" s="60">
        <v>0</v>
      </c>
      <c r="D48" s="297"/>
      <c r="E48" s="297"/>
      <c r="F48" s="61">
        <v>0</v>
      </c>
      <c r="G48" s="62">
        <f>F48*C48</f>
        <v>0</v>
      </c>
      <c r="H48" s="212"/>
    </row>
    <row r="49" spans="1:8" s="31" customFormat="1" x14ac:dyDescent="0.35">
      <c r="A49" s="216" t="str">
        <f t="shared" si="4"/>
        <v>App-34</v>
      </c>
      <c r="B49" s="309" t="s">
        <v>204</v>
      </c>
      <c r="C49" s="52">
        <v>0</v>
      </c>
      <c r="D49" s="297"/>
      <c r="E49" s="297"/>
      <c r="F49" s="61">
        <v>0</v>
      </c>
      <c r="G49" s="54">
        <f>F49*C49</f>
        <v>0</v>
      </c>
      <c r="H49" s="212"/>
    </row>
    <row r="50" spans="1:8" s="31" customFormat="1" x14ac:dyDescent="0.35">
      <c r="A50" s="216" t="str">
        <f t="shared" si="4"/>
        <v>App-35</v>
      </c>
      <c r="B50" s="12" t="s">
        <v>218</v>
      </c>
      <c r="C50" s="52">
        <v>0</v>
      </c>
      <c r="D50" s="297"/>
      <c r="E50" s="297"/>
      <c r="F50" s="61">
        <v>0</v>
      </c>
      <c r="G50" s="54">
        <f t="shared" ref="G50:G59" si="5">F50*C50</f>
        <v>0</v>
      </c>
      <c r="H50" s="212"/>
    </row>
    <row r="51" spans="1:8" s="31" customFormat="1" x14ac:dyDescent="0.35">
      <c r="A51" s="216" t="str">
        <f t="shared" si="4"/>
        <v>App-36</v>
      </c>
      <c r="B51" s="309" t="s">
        <v>208</v>
      </c>
      <c r="C51" s="52">
        <v>0</v>
      </c>
      <c r="D51" s="297"/>
      <c r="E51" s="297"/>
      <c r="F51" s="61">
        <v>0</v>
      </c>
      <c r="G51" s="54">
        <f t="shared" si="5"/>
        <v>0</v>
      </c>
      <c r="H51" s="212"/>
    </row>
    <row r="52" spans="1:8" s="31" customFormat="1" x14ac:dyDescent="0.35">
      <c r="A52" s="216" t="str">
        <f t="shared" si="4"/>
        <v>App-37</v>
      </c>
      <c r="B52" s="309" t="s">
        <v>73</v>
      </c>
      <c r="C52" s="60">
        <v>0</v>
      </c>
      <c r="D52" s="297"/>
      <c r="E52" s="297"/>
      <c r="F52" s="61">
        <v>0</v>
      </c>
      <c r="G52" s="62">
        <f t="shared" si="5"/>
        <v>0</v>
      </c>
      <c r="H52" s="212"/>
    </row>
    <row r="53" spans="1:8" s="31" customFormat="1" x14ac:dyDescent="0.35">
      <c r="A53" s="216" t="str">
        <f t="shared" si="4"/>
        <v>App-38</v>
      </c>
      <c r="B53" s="309" t="s">
        <v>74</v>
      </c>
      <c r="C53" s="60">
        <v>0</v>
      </c>
      <c r="D53" s="297"/>
      <c r="E53" s="297"/>
      <c r="F53" s="61">
        <v>0</v>
      </c>
      <c r="G53" s="62">
        <f t="shared" si="5"/>
        <v>0</v>
      </c>
      <c r="H53" s="212"/>
    </row>
    <row r="54" spans="1:8" s="31" customFormat="1" x14ac:dyDescent="0.35">
      <c r="A54" s="216" t="str">
        <f t="shared" si="4"/>
        <v>App-39</v>
      </c>
      <c r="B54" s="309" t="s">
        <v>75</v>
      </c>
      <c r="C54" s="60">
        <v>0</v>
      </c>
      <c r="D54" s="297"/>
      <c r="E54" s="297"/>
      <c r="F54" s="61">
        <v>0</v>
      </c>
      <c r="G54" s="62">
        <f t="shared" si="5"/>
        <v>0</v>
      </c>
      <c r="H54" s="212"/>
    </row>
    <row r="55" spans="1:8" s="31" customFormat="1" x14ac:dyDescent="0.35">
      <c r="A55" s="216" t="str">
        <f t="shared" si="4"/>
        <v>App-40</v>
      </c>
      <c r="B55" s="12" t="s">
        <v>76</v>
      </c>
      <c r="C55" s="60">
        <v>0</v>
      </c>
      <c r="D55" s="297"/>
      <c r="E55" s="297"/>
      <c r="F55" s="61">
        <v>0</v>
      </c>
      <c r="G55" s="62">
        <f t="shared" si="5"/>
        <v>0</v>
      </c>
      <c r="H55" s="212"/>
    </row>
    <row r="56" spans="1:8" s="31" customFormat="1" x14ac:dyDescent="0.35">
      <c r="A56" s="216" t="str">
        <f t="shared" si="4"/>
        <v>App-41</v>
      </c>
      <c r="B56" s="12" t="s">
        <v>77</v>
      </c>
      <c r="C56" s="60">
        <v>0</v>
      </c>
      <c r="D56" s="297"/>
      <c r="E56" s="297"/>
      <c r="F56" s="61">
        <v>0</v>
      </c>
      <c r="G56" s="62">
        <f t="shared" si="5"/>
        <v>0</v>
      </c>
      <c r="H56" s="212"/>
    </row>
    <row r="57" spans="1:8" s="31" customFormat="1" x14ac:dyDescent="0.35">
      <c r="A57" s="216" t="str">
        <f t="shared" si="4"/>
        <v>App-42</v>
      </c>
      <c r="B57" s="12" t="s">
        <v>78</v>
      </c>
      <c r="C57" s="60">
        <v>0</v>
      </c>
      <c r="D57" s="297"/>
      <c r="E57" s="297"/>
      <c r="F57" s="61">
        <v>0</v>
      </c>
      <c r="G57" s="62">
        <f t="shared" si="5"/>
        <v>0</v>
      </c>
      <c r="H57" s="212"/>
    </row>
    <row r="58" spans="1:8" s="31" customFormat="1" x14ac:dyDescent="0.35">
      <c r="A58" s="216" t="str">
        <f t="shared" si="4"/>
        <v>App-43</v>
      </c>
      <c r="B58" s="12" t="s">
        <v>79</v>
      </c>
      <c r="C58" s="60">
        <v>0</v>
      </c>
      <c r="D58" s="297"/>
      <c r="E58" s="297"/>
      <c r="F58" s="61">
        <v>0</v>
      </c>
      <c r="G58" s="62">
        <f t="shared" si="5"/>
        <v>0</v>
      </c>
      <c r="H58" s="212"/>
    </row>
    <row r="59" spans="1:8" s="31" customFormat="1" x14ac:dyDescent="0.35">
      <c r="A59" s="216" t="str">
        <f t="shared" si="4"/>
        <v>App-44</v>
      </c>
      <c r="B59" s="12" t="s">
        <v>39</v>
      </c>
      <c r="C59" s="60">
        <v>0</v>
      </c>
      <c r="D59" s="297"/>
      <c r="E59" s="297"/>
      <c r="F59" s="61">
        <v>0</v>
      </c>
      <c r="G59" s="62">
        <f t="shared" si="5"/>
        <v>0</v>
      </c>
      <c r="H59" s="212"/>
    </row>
    <row r="60" spans="1:8" s="31" customFormat="1" x14ac:dyDescent="0.35">
      <c r="A60" s="216" t="str">
        <f t="shared" si="4"/>
        <v>App-45</v>
      </c>
      <c r="B60" s="12" t="s">
        <v>39</v>
      </c>
      <c r="C60" s="60">
        <v>0</v>
      </c>
      <c r="D60" s="297"/>
      <c r="E60" s="297"/>
      <c r="F60" s="61">
        <v>0</v>
      </c>
      <c r="G60" s="62">
        <f>F60*C60</f>
        <v>0</v>
      </c>
      <c r="H60" s="212"/>
    </row>
    <row r="61" spans="1:8" s="31" customFormat="1" x14ac:dyDescent="0.35">
      <c r="A61" s="242"/>
      <c r="B61" s="219" t="s">
        <v>220</v>
      </c>
      <c r="C61" s="78"/>
      <c r="D61" s="299"/>
      <c r="E61" s="299"/>
      <c r="F61" s="64"/>
      <c r="G61" s="65">
        <f>SUM(G46:G60)</f>
        <v>0</v>
      </c>
      <c r="H61" s="300"/>
    </row>
    <row r="62" spans="1:8" s="31" customFormat="1" x14ac:dyDescent="0.35">
      <c r="A62" s="242"/>
      <c r="B62" s="310"/>
      <c r="C62" s="52"/>
      <c r="D62" s="297"/>
      <c r="E62" s="297"/>
      <c r="F62" s="53"/>
      <c r="G62" s="67"/>
      <c r="H62" s="212"/>
    </row>
    <row r="63" spans="1:8" s="31" customFormat="1" ht="14" x14ac:dyDescent="0.35">
      <c r="A63" s="311"/>
      <c r="B63" s="312" t="s">
        <v>81</v>
      </c>
      <c r="C63" s="162"/>
      <c r="D63" s="313"/>
      <c r="E63" s="313"/>
      <c r="F63" s="163"/>
      <c r="G63" s="164">
        <f>G23+G42+G61</f>
        <v>0</v>
      </c>
      <c r="H63" s="314"/>
    </row>
    <row r="64" spans="1:8" s="31" customFormat="1" x14ac:dyDescent="0.35">
      <c r="A64" s="216"/>
      <c r="B64" s="221"/>
      <c r="C64" s="52"/>
      <c r="D64" s="297"/>
      <c r="E64" s="297"/>
      <c r="F64" s="53"/>
      <c r="G64" s="67"/>
      <c r="H64" s="212"/>
    </row>
    <row r="65" spans="1:8" s="31" customFormat="1" ht="14" x14ac:dyDescent="0.35">
      <c r="A65" s="184" t="s">
        <v>221</v>
      </c>
      <c r="B65" s="141"/>
      <c r="C65" s="134"/>
      <c r="D65" s="135"/>
      <c r="E65" s="135"/>
      <c r="F65" s="136"/>
      <c r="G65" s="137"/>
      <c r="H65" s="209"/>
    </row>
    <row r="66" spans="1:8" s="31" customFormat="1" ht="14" x14ac:dyDescent="0.35">
      <c r="A66" s="210"/>
      <c r="B66" s="217"/>
      <c r="C66" s="52"/>
      <c r="D66" s="297"/>
      <c r="E66" s="297"/>
      <c r="F66" s="53"/>
      <c r="G66" s="54"/>
      <c r="H66" s="212"/>
    </row>
    <row r="67" spans="1:8" s="31" customFormat="1" ht="14" x14ac:dyDescent="0.35">
      <c r="A67" s="304"/>
      <c r="B67" s="79" t="s">
        <v>82</v>
      </c>
      <c r="C67" s="80"/>
      <c r="D67" s="305"/>
      <c r="E67" s="305"/>
      <c r="F67" s="81"/>
      <c r="G67" s="82"/>
      <c r="H67" s="306"/>
    </row>
    <row r="68" spans="1:8" s="31" customFormat="1" x14ac:dyDescent="0.35">
      <c r="A68" s="216" t="s">
        <v>216</v>
      </c>
      <c r="B68" s="12" t="s">
        <v>88</v>
      </c>
      <c r="C68" s="52">
        <v>0</v>
      </c>
      <c r="D68" s="297"/>
      <c r="E68" s="297"/>
      <c r="F68" s="53">
        <v>0</v>
      </c>
      <c r="G68" s="62">
        <f>F68*C68</f>
        <v>0</v>
      </c>
      <c r="H68" s="212"/>
    </row>
    <row r="69" spans="1:8" s="31" customFormat="1" x14ac:dyDescent="0.35">
      <c r="A69" s="216" t="str">
        <f>LEFT(A68,SEARCH("-",A68))&amp;RIGHT(A68,LEN(A68)-SEARCH("-",A68))+1</f>
        <v>App1-2</v>
      </c>
      <c r="B69" s="31" t="s">
        <v>39</v>
      </c>
      <c r="C69" s="52">
        <v>0</v>
      </c>
      <c r="D69" s="297"/>
      <c r="E69" s="297"/>
      <c r="F69" s="53">
        <v>0</v>
      </c>
      <c r="G69" s="62">
        <f>F69*C69</f>
        <v>0</v>
      </c>
      <c r="H69" s="212"/>
    </row>
    <row r="70" spans="1:8" s="31" customFormat="1" ht="15" x14ac:dyDescent="0.35">
      <c r="A70" s="242"/>
      <c r="B70" s="83" t="s">
        <v>83</v>
      </c>
      <c r="C70" s="84"/>
      <c r="D70" s="307"/>
      <c r="E70" s="307"/>
      <c r="F70" s="85"/>
      <c r="G70" s="86">
        <f>SUM(G68:G69)</f>
        <v>0</v>
      </c>
      <c r="H70" s="308"/>
    </row>
    <row r="71" spans="1:8" s="31" customFormat="1" x14ac:dyDescent="0.35">
      <c r="A71" s="216"/>
      <c r="B71" s="12"/>
      <c r="C71" s="52"/>
      <c r="D71" s="297"/>
      <c r="E71" s="297"/>
      <c r="F71" s="53"/>
      <c r="G71" s="62"/>
      <c r="H71" s="212"/>
    </row>
    <row r="72" spans="1:8" s="31" customFormat="1" ht="14" x14ac:dyDescent="0.35">
      <c r="A72" s="242"/>
      <c r="B72" s="79" t="s">
        <v>156</v>
      </c>
      <c r="C72" s="80"/>
      <c r="D72" s="305"/>
      <c r="E72" s="305"/>
      <c r="F72" s="81"/>
      <c r="G72" s="82"/>
      <c r="H72" s="306"/>
    </row>
    <row r="73" spans="1:8" s="31" customFormat="1" x14ac:dyDescent="0.35">
      <c r="A73" s="216" t="str">
        <f>LEFT(A69,SEARCH("-",A69))&amp;RIGHT(A69,LEN(A69)-SEARCH("-",A69))+1</f>
        <v>App1-3</v>
      </c>
      <c r="B73" s="12" t="s">
        <v>88</v>
      </c>
      <c r="C73" s="52">
        <v>0</v>
      </c>
      <c r="D73" s="297"/>
      <c r="E73" s="297"/>
      <c r="F73" s="53">
        <v>0</v>
      </c>
      <c r="G73" s="62">
        <f>F73*C73</f>
        <v>0</v>
      </c>
      <c r="H73" s="212"/>
    </row>
    <row r="74" spans="1:8" s="31" customFormat="1" x14ac:dyDescent="0.35">
      <c r="A74" s="216" t="str">
        <f>LEFT(A73,SEARCH("-",A73))&amp;RIGHT(A73,LEN(A73)-SEARCH("-",A73))+1</f>
        <v>App1-4</v>
      </c>
      <c r="B74" s="31" t="s">
        <v>39</v>
      </c>
      <c r="C74" s="52">
        <v>0</v>
      </c>
      <c r="D74" s="297"/>
      <c r="E74" s="297"/>
      <c r="F74" s="53">
        <v>0</v>
      </c>
      <c r="G74" s="62">
        <f>F74*C74</f>
        <v>0</v>
      </c>
      <c r="H74" s="212"/>
    </row>
    <row r="75" spans="1:8" s="31" customFormat="1" ht="15" x14ac:dyDescent="0.35">
      <c r="A75" s="242"/>
      <c r="B75" s="83" t="s">
        <v>158</v>
      </c>
      <c r="C75" s="84"/>
      <c r="D75" s="307"/>
      <c r="E75" s="307"/>
      <c r="F75" s="85"/>
      <c r="G75" s="86">
        <f>SUM(G73:G74)</f>
        <v>0</v>
      </c>
      <c r="H75" s="308"/>
    </row>
    <row r="76" spans="1:8" s="31" customFormat="1" ht="15" x14ac:dyDescent="0.35">
      <c r="A76" s="242"/>
      <c r="B76" s="315"/>
      <c r="C76" s="52"/>
      <c r="D76" s="297"/>
      <c r="E76" s="297"/>
      <c r="F76" s="53"/>
      <c r="G76" s="67"/>
      <c r="H76" s="212"/>
    </row>
    <row r="77" spans="1:8" s="31" customFormat="1" ht="14" x14ac:dyDescent="0.35">
      <c r="A77" s="242"/>
      <c r="B77" s="79" t="s">
        <v>223</v>
      </c>
      <c r="C77" s="80"/>
      <c r="D77" s="305"/>
      <c r="E77" s="305"/>
      <c r="F77" s="81"/>
      <c r="G77" s="82"/>
      <c r="H77" s="306"/>
    </row>
    <row r="78" spans="1:8" s="31" customFormat="1" x14ac:dyDescent="0.35">
      <c r="A78" s="216" t="str">
        <f>LEFT(A74,SEARCH("-",A74))&amp;RIGHT(A74,LEN(A74)-SEARCH("-",A74))+1</f>
        <v>App1-5</v>
      </c>
      <c r="B78" s="12" t="s">
        <v>88</v>
      </c>
      <c r="C78" s="52">
        <v>0</v>
      </c>
      <c r="D78" s="297"/>
      <c r="E78" s="297"/>
      <c r="F78" s="53">
        <v>0</v>
      </c>
      <c r="G78" s="62">
        <f>F78*C78</f>
        <v>0</v>
      </c>
      <c r="H78" s="212"/>
    </row>
    <row r="79" spans="1:8" s="31" customFormat="1" x14ac:dyDescent="0.35">
      <c r="A79" s="216" t="str">
        <f>LEFT(A78,SEARCH("-",A78))&amp;RIGHT(A78,LEN(A78)-SEARCH("-",A78))+1</f>
        <v>App1-6</v>
      </c>
      <c r="B79" s="31" t="s">
        <v>39</v>
      </c>
      <c r="C79" s="52">
        <v>0</v>
      </c>
      <c r="D79" s="297"/>
      <c r="E79" s="297"/>
      <c r="F79" s="53">
        <v>0</v>
      </c>
      <c r="G79" s="62">
        <f>F79*C79</f>
        <v>0</v>
      </c>
      <c r="H79" s="212"/>
    </row>
    <row r="80" spans="1:8" s="31" customFormat="1" ht="15" x14ac:dyDescent="0.35">
      <c r="A80" s="242"/>
      <c r="B80" s="83" t="s">
        <v>224</v>
      </c>
      <c r="C80" s="84"/>
      <c r="D80" s="307"/>
      <c r="E80" s="307"/>
      <c r="F80" s="85"/>
      <c r="G80" s="86">
        <f>SUM(G78:G79)</f>
        <v>0</v>
      </c>
      <c r="H80" s="308"/>
    </row>
    <row r="81" spans="1:8" s="31" customFormat="1" ht="15" x14ac:dyDescent="0.35">
      <c r="A81" s="242"/>
      <c r="B81" s="160"/>
      <c r="C81" s="52"/>
      <c r="D81" s="297"/>
      <c r="E81" s="297"/>
      <c r="F81" s="53"/>
      <c r="G81" s="67"/>
      <c r="H81" s="212"/>
    </row>
    <row r="82" spans="1:8" s="31" customFormat="1" ht="14" x14ac:dyDescent="0.35">
      <c r="A82" s="316"/>
      <c r="B82" s="317" t="s">
        <v>225</v>
      </c>
      <c r="C82" s="162"/>
      <c r="D82" s="313"/>
      <c r="E82" s="313"/>
      <c r="F82" s="163"/>
      <c r="G82" s="165">
        <f>G70+G75+G80</f>
        <v>0</v>
      </c>
      <c r="H82" s="314"/>
    </row>
    <row r="83" spans="1:8" s="31" customFormat="1" x14ac:dyDescent="0.35">
      <c r="A83" s="216"/>
      <c r="B83" s="217"/>
      <c r="C83" s="52"/>
      <c r="D83" s="297"/>
      <c r="E83" s="297"/>
      <c r="F83" s="53"/>
      <c r="G83" s="62"/>
      <c r="H83" s="212"/>
    </row>
    <row r="84" spans="1:8" s="31" customFormat="1" ht="14" x14ac:dyDescent="0.35">
      <c r="A84" s="225"/>
      <c r="B84" s="159" t="s">
        <v>229</v>
      </c>
      <c r="C84" s="134"/>
      <c r="D84" s="135"/>
      <c r="E84" s="135"/>
      <c r="F84" s="136"/>
      <c r="G84" s="139">
        <f>G63+G82</f>
        <v>0</v>
      </c>
      <c r="H84" s="209"/>
    </row>
    <row r="85" spans="1:8" s="31" customFormat="1" x14ac:dyDescent="0.35">
      <c r="A85" s="242"/>
      <c r="C85" s="60"/>
      <c r="D85" s="297"/>
      <c r="E85" s="297"/>
      <c r="F85" s="61"/>
      <c r="G85" s="246"/>
      <c r="H85" s="212"/>
    </row>
    <row r="86" spans="1:8" s="31" customFormat="1" ht="6" customHeight="1" thickBot="1" x14ac:dyDescent="0.4">
      <c r="A86" s="247"/>
      <c r="B86" s="248"/>
      <c r="C86" s="249"/>
      <c r="D86" s="301"/>
      <c r="E86" s="301"/>
      <c r="F86" s="250"/>
      <c r="G86" s="251"/>
      <c r="H86" s="252"/>
    </row>
  </sheetData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B38C-2D3C-4A9F-80EE-7ECB7AFD957B}">
  <sheetPr>
    <pageSetUpPr autoPageBreaks="0" fitToPage="1"/>
  </sheetPr>
  <dimension ref="A1:S32"/>
  <sheetViews>
    <sheetView zoomScale="70" zoomScaleNormal="70" zoomScalePageLayoutView="130" workbookViewId="0"/>
  </sheetViews>
  <sheetFormatPr defaultColWidth="9" defaultRowHeight="12.5" x14ac:dyDescent="0.35"/>
  <cols>
    <col min="1" max="1" width="12" style="12" customWidth="1"/>
    <col min="2" max="2" width="49.1796875" style="12" customWidth="1"/>
    <col min="3" max="3" width="20.6328125" style="74" customWidth="1"/>
    <col min="4" max="5" width="20.6328125" style="75" customWidth="1"/>
    <col min="6" max="6" width="20.6328125" style="76" customWidth="1"/>
    <col min="7" max="7" width="20.6328125" style="77" customWidth="1"/>
    <col min="8" max="8" width="20.6328125" style="17" customWidth="1"/>
    <col min="9" max="19" width="20.6328125" style="12" customWidth="1"/>
    <col min="20" max="16384" width="9" style="12"/>
  </cols>
  <sheetData>
    <row r="1" spans="1:19" s="31" customFormat="1" ht="24" customHeight="1" x14ac:dyDescent="0.35">
      <c r="A1" s="122"/>
      <c r="B1" s="122" t="str">
        <f ca="1">MID(CELL("filename",A1),FIND("]",CELL("filename",A1))+1,255)</f>
        <v>Application Technology Annual</v>
      </c>
      <c r="C1" s="123"/>
      <c r="D1" s="122"/>
      <c r="E1" s="122"/>
      <c r="F1" s="124"/>
      <c r="G1" s="124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s="31" customFormat="1" ht="6" customHeight="1" thickBot="1" x14ac:dyDescent="0.4">
      <c r="A2" s="34"/>
      <c r="B2" s="34"/>
      <c r="C2" s="45"/>
      <c r="D2" s="46"/>
      <c r="E2" s="46"/>
      <c r="F2" s="47"/>
      <c r="G2" s="35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18" thickBot="1" x14ac:dyDescent="0.4">
      <c r="A3" s="144"/>
      <c r="B3" s="144"/>
      <c r="C3" s="361" t="s">
        <v>234</v>
      </c>
      <c r="D3" s="362"/>
      <c r="E3" s="362"/>
      <c r="F3" s="362"/>
      <c r="G3" s="362"/>
      <c r="H3" s="362"/>
      <c r="I3" s="363"/>
      <c r="J3" s="362" t="s">
        <v>235</v>
      </c>
      <c r="K3" s="362"/>
      <c r="L3" s="362"/>
      <c r="M3" s="362"/>
      <c r="N3" s="362"/>
      <c r="O3" s="362"/>
      <c r="P3" s="362"/>
      <c r="Q3" s="362"/>
      <c r="R3" s="362"/>
      <c r="S3" s="364"/>
    </row>
    <row r="4" spans="1:19" ht="18" thickBot="1" x14ac:dyDescent="0.4">
      <c r="A4" s="107"/>
      <c r="B4" s="107"/>
      <c r="C4" s="95" t="s">
        <v>209</v>
      </c>
      <c r="D4" s="95" t="s">
        <v>199</v>
      </c>
      <c r="E4" s="95" t="s">
        <v>200</v>
      </c>
      <c r="F4" s="95" t="s">
        <v>201</v>
      </c>
      <c r="G4" s="95" t="s">
        <v>202</v>
      </c>
      <c r="H4" s="95" t="s">
        <v>203</v>
      </c>
      <c r="I4" s="151" t="s">
        <v>198</v>
      </c>
      <c r="J4" s="153" t="s">
        <v>209</v>
      </c>
      <c r="K4" s="95" t="s">
        <v>199</v>
      </c>
      <c r="L4" s="95" t="s">
        <v>200</v>
      </c>
      <c r="M4" s="95" t="s">
        <v>201</v>
      </c>
      <c r="N4" s="95" t="s">
        <v>202</v>
      </c>
      <c r="O4" s="95" t="s">
        <v>203</v>
      </c>
      <c r="P4" s="95" t="s">
        <v>210</v>
      </c>
      <c r="Q4" s="95" t="s">
        <v>211</v>
      </c>
      <c r="R4" s="95" t="s">
        <v>212</v>
      </c>
      <c r="S4" s="151" t="s">
        <v>213</v>
      </c>
    </row>
    <row r="5" spans="1:19" ht="25.5" thickBot="1" x14ac:dyDescent="0.4">
      <c r="A5" s="40" t="s">
        <v>25</v>
      </c>
      <c r="B5" s="32" t="s">
        <v>23</v>
      </c>
      <c r="C5" s="145" t="s">
        <v>214</v>
      </c>
      <c r="D5" s="145" t="s">
        <v>237</v>
      </c>
      <c r="E5" s="146" t="s">
        <v>238</v>
      </c>
      <c r="F5" s="145" t="s">
        <v>239</v>
      </c>
      <c r="G5" s="146" t="s">
        <v>240</v>
      </c>
      <c r="H5" s="98" t="s">
        <v>241</v>
      </c>
      <c r="I5" s="152" t="s">
        <v>242</v>
      </c>
      <c r="J5" s="154" t="s">
        <v>214</v>
      </c>
      <c r="K5" s="145" t="s">
        <v>243</v>
      </c>
      <c r="L5" s="146" t="s">
        <v>244</v>
      </c>
      <c r="M5" s="145" t="s">
        <v>245</v>
      </c>
      <c r="N5" s="146" t="s">
        <v>246</v>
      </c>
      <c r="O5" s="147" t="s">
        <v>247</v>
      </c>
      <c r="P5" s="147" t="s">
        <v>248</v>
      </c>
      <c r="Q5" s="147" t="s">
        <v>249</v>
      </c>
      <c r="R5" s="98" t="s">
        <v>250</v>
      </c>
      <c r="S5" s="98" t="s">
        <v>251</v>
      </c>
    </row>
    <row r="6" spans="1:19" x14ac:dyDescent="0.35">
      <c r="A6" s="113"/>
      <c r="B6" s="113"/>
      <c r="C6" s="113"/>
      <c r="D6" s="113"/>
      <c r="E6" s="114"/>
      <c r="F6" s="113"/>
      <c r="G6" s="114"/>
      <c r="H6" s="114"/>
      <c r="I6" s="115"/>
      <c r="J6" s="112"/>
      <c r="K6" s="113"/>
      <c r="L6" s="114"/>
      <c r="M6" s="113"/>
      <c r="N6" s="114"/>
      <c r="O6" s="114"/>
      <c r="P6" s="114"/>
      <c r="Q6" s="114"/>
      <c r="R6" s="114"/>
      <c r="S6" s="115"/>
    </row>
    <row r="7" spans="1:19" ht="5" customHeight="1" x14ac:dyDescent="0.35">
      <c r="A7" s="49"/>
      <c r="B7" s="49"/>
      <c r="C7" s="49"/>
      <c r="D7" s="50"/>
      <c r="E7" s="36"/>
      <c r="F7" s="50"/>
      <c r="G7" s="36"/>
      <c r="H7" s="36"/>
      <c r="I7" s="51"/>
      <c r="J7" s="49"/>
      <c r="K7" s="50"/>
      <c r="L7" s="36"/>
      <c r="M7" s="50"/>
      <c r="N7" s="36"/>
      <c r="O7" s="36"/>
      <c r="P7" s="36"/>
      <c r="Q7" s="36"/>
      <c r="R7" s="36"/>
      <c r="S7" s="51"/>
    </row>
    <row r="8" spans="1:19" s="31" customFormat="1" ht="14" x14ac:dyDescent="0.35">
      <c r="A8" s="128" t="s">
        <v>222</v>
      </c>
      <c r="B8" s="141"/>
      <c r="C8" s="134"/>
      <c r="D8" s="135"/>
      <c r="E8" s="135"/>
      <c r="F8" s="136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</row>
    <row r="9" spans="1:19" x14ac:dyDescent="0.35">
      <c r="C9" s="52"/>
      <c r="D9" s="53"/>
      <c r="E9" s="54"/>
      <c r="F9" s="53"/>
      <c r="G9" s="54"/>
      <c r="H9" s="54"/>
      <c r="I9" s="55"/>
      <c r="J9" s="52"/>
      <c r="K9" s="53"/>
      <c r="L9" s="54"/>
      <c r="M9" s="53"/>
      <c r="N9" s="54"/>
      <c r="O9" s="54"/>
      <c r="P9" s="54"/>
      <c r="Q9" s="54"/>
      <c r="R9" s="54"/>
      <c r="S9" s="55"/>
    </row>
    <row r="10" spans="1:19" ht="14" x14ac:dyDescent="0.35">
      <c r="A10" s="75"/>
      <c r="B10" s="79" t="s">
        <v>84</v>
      </c>
      <c r="C10" s="56"/>
      <c r="D10" s="57"/>
      <c r="E10" s="58"/>
      <c r="F10" s="57"/>
      <c r="G10" s="58"/>
      <c r="H10" s="58"/>
      <c r="I10" s="59"/>
      <c r="J10" s="56"/>
      <c r="K10" s="57"/>
      <c r="L10" s="58"/>
      <c r="M10" s="57"/>
      <c r="N10" s="58"/>
      <c r="O10" s="58"/>
      <c r="P10" s="58"/>
      <c r="Q10" s="58"/>
      <c r="R10" s="58"/>
      <c r="S10" s="59"/>
    </row>
    <row r="11" spans="1:19" x14ac:dyDescent="0.35">
      <c r="A11" s="12" t="s">
        <v>216</v>
      </c>
      <c r="B11" s="12" t="s">
        <v>85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7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167">
        <v>0</v>
      </c>
    </row>
    <row r="12" spans="1:19" x14ac:dyDescent="0.35">
      <c r="A12" s="12" t="str">
        <f>LEFT(A11,SEARCH("-",A11))&amp;RIGHT(A11,LEN(A11)-SEARCH("-",A11))+1</f>
        <v>App1-2</v>
      </c>
      <c r="B12" s="12" t="s">
        <v>86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7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167">
        <v>0</v>
      </c>
    </row>
    <row r="13" spans="1:19" x14ac:dyDescent="0.35">
      <c r="A13" s="12" t="str">
        <f>LEFT(A12,SEARCH("-",A12))&amp;RIGHT(A12,LEN(A12)-SEARCH("-",A12))+1</f>
        <v>App1-3</v>
      </c>
      <c r="B13" s="31" t="s">
        <v>269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7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167">
        <v>0</v>
      </c>
    </row>
    <row r="14" spans="1:19" x14ac:dyDescent="0.35">
      <c r="A14" s="12" t="str">
        <f>LEFT(A13,SEARCH("-",A13))&amp;RIGHT(A13,LEN(A13)-SEARCH("-",A13))+1</f>
        <v>App1-4</v>
      </c>
      <c r="B14" s="31" t="s">
        <v>270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7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167">
        <v>0</v>
      </c>
    </row>
    <row r="15" spans="1:19" x14ac:dyDescent="0.35">
      <c r="A15" s="12" t="str">
        <f>LEFT(A14,SEARCH("-",A14))&amp;RIGHT(A14,LEN(A14)-SEARCH("-",A14))+1</f>
        <v>App1-5</v>
      </c>
      <c r="B15" s="31" t="s">
        <v>39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7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167">
        <v>0</v>
      </c>
    </row>
    <row r="16" spans="1:19" ht="15" x14ac:dyDescent="0.35">
      <c r="A16" s="31"/>
      <c r="B16" s="83" t="s">
        <v>87</v>
      </c>
      <c r="C16" s="168">
        <f t="shared" ref="C16:S16" si="0">SUM(C11:C15)</f>
        <v>0</v>
      </c>
      <c r="D16" s="168">
        <f t="shared" si="0"/>
        <v>0</v>
      </c>
      <c r="E16" s="168">
        <f t="shared" si="0"/>
        <v>0</v>
      </c>
      <c r="F16" s="168">
        <f t="shared" si="0"/>
        <v>0</v>
      </c>
      <c r="G16" s="168">
        <f t="shared" si="0"/>
        <v>0</v>
      </c>
      <c r="H16" s="168">
        <f t="shared" si="0"/>
        <v>0</v>
      </c>
      <c r="I16" s="169">
        <f t="shared" si="0"/>
        <v>0</v>
      </c>
      <c r="J16" s="64">
        <f t="shared" si="0"/>
        <v>0</v>
      </c>
      <c r="K16" s="64">
        <f t="shared" si="0"/>
        <v>0</v>
      </c>
      <c r="L16" s="64">
        <f t="shared" si="0"/>
        <v>0</v>
      </c>
      <c r="M16" s="64">
        <f t="shared" si="0"/>
        <v>0</v>
      </c>
      <c r="N16" s="64">
        <f t="shared" si="0"/>
        <v>0</v>
      </c>
      <c r="O16" s="64">
        <f t="shared" si="0"/>
        <v>0</v>
      </c>
      <c r="P16" s="64">
        <f t="shared" si="0"/>
        <v>0</v>
      </c>
      <c r="Q16" s="64">
        <f t="shared" si="0"/>
        <v>0</v>
      </c>
      <c r="R16" s="64">
        <f t="shared" si="0"/>
        <v>0</v>
      </c>
      <c r="S16" s="155">
        <f t="shared" si="0"/>
        <v>0</v>
      </c>
    </row>
    <row r="17" spans="1:19" x14ac:dyDescent="0.35">
      <c r="C17" s="52"/>
      <c r="D17" s="53"/>
      <c r="E17" s="67"/>
      <c r="F17" s="53"/>
      <c r="G17" s="67"/>
      <c r="H17" s="67"/>
      <c r="I17" s="55"/>
      <c r="J17" s="52"/>
      <c r="K17" s="53"/>
      <c r="L17" s="67"/>
      <c r="M17" s="53"/>
      <c r="N17" s="67"/>
      <c r="O17" s="67"/>
      <c r="P17" s="67"/>
      <c r="Q17" s="67"/>
      <c r="R17" s="67"/>
      <c r="S17" s="55"/>
    </row>
    <row r="18" spans="1:19" ht="14" x14ac:dyDescent="0.35">
      <c r="A18" s="75"/>
      <c r="B18" s="79" t="s">
        <v>157</v>
      </c>
      <c r="C18" s="56"/>
      <c r="D18" s="57"/>
      <c r="E18" s="58"/>
      <c r="F18" s="57"/>
      <c r="G18" s="58"/>
      <c r="H18" s="58"/>
      <c r="I18" s="59"/>
      <c r="J18" s="56"/>
      <c r="K18" s="57"/>
      <c r="L18" s="58"/>
      <c r="M18" s="57"/>
      <c r="N18" s="58"/>
      <c r="O18" s="58"/>
      <c r="P18" s="58"/>
      <c r="Q18" s="58"/>
      <c r="R18" s="58"/>
      <c r="S18" s="59"/>
    </row>
    <row r="19" spans="1:19" x14ac:dyDescent="0.35">
      <c r="A19" s="12" t="str">
        <f>LEFT(A15,SEARCH("-",A15))&amp;RIGHT(A15,LEN(A15)-SEARCH("-",A15))+1</f>
        <v>App1-6</v>
      </c>
      <c r="B19" s="12" t="s">
        <v>85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7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66">
        <v>0</v>
      </c>
      <c r="R19" s="166">
        <v>0</v>
      </c>
      <c r="S19" s="167">
        <v>0</v>
      </c>
    </row>
    <row r="20" spans="1:19" x14ac:dyDescent="0.35">
      <c r="A20" s="12" t="str">
        <f>LEFT(A19,SEARCH("-",A19))&amp;RIGHT(A19,LEN(A19)-SEARCH("-",A19))+1</f>
        <v>App1-7</v>
      </c>
      <c r="B20" s="12" t="s">
        <v>86</v>
      </c>
      <c r="C20" s="166">
        <v>0</v>
      </c>
      <c r="D20" s="166">
        <v>0</v>
      </c>
      <c r="E20" s="166">
        <v>0</v>
      </c>
      <c r="F20" s="166">
        <v>0</v>
      </c>
      <c r="G20" s="166">
        <v>0</v>
      </c>
      <c r="H20" s="166">
        <v>0</v>
      </c>
      <c r="I20" s="167">
        <v>0</v>
      </c>
      <c r="J20" s="166">
        <v>0</v>
      </c>
      <c r="K20" s="166">
        <v>0</v>
      </c>
      <c r="L20" s="166">
        <v>0</v>
      </c>
      <c r="M20" s="166">
        <v>0</v>
      </c>
      <c r="N20" s="166">
        <v>0</v>
      </c>
      <c r="O20" s="166">
        <v>0</v>
      </c>
      <c r="P20" s="166">
        <v>0</v>
      </c>
      <c r="Q20" s="166">
        <v>0</v>
      </c>
      <c r="R20" s="166">
        <v>0</v>
      </c>
      <c r="S20" s="167">
        <v>0</v>
      </c>
    </row>
    <row r="21" spans="1:19" x14ac:dyDescent="0.35">
      <c r="A21" s="12" t="str">
        <f>LEFT(A20,SEARCH("-",A20))&amp;RIGHT(A20,LEN(A20)-SEARCH("-",A20))+1</f>
        <v>App1-8</v>
      </c>
      <c r="B21" s="31" t="s">
        <v>39</v>
      </c>
      <c r="C21" s="166">
        <v>0</v>
      </c>
      <c r="D21" s="166">
        <v>0</v>
      </c>
      <c r="E21" s="166">
        <v>0</v>
      </c>
      <c r="F21" s="166">
        <v>0</v>
      </c>
      <c r="G21" s="166">
        <v>0</v>
      </c>
      <c r="H21" s="166">
        <v>0</v>
      </c>
      <c r="I21" s="167">
        <v>0</v>
      </c>
      <c r="J21" s="166">
        <v>0</v>
      </c>
      <c r="K21" s="166">
        <v>0</v>
      </c>
      <c r="L21" s="166">
        <v>0</v>
      </c>
      <c r="M21" s="166">
        <v>0</v>
      </c>
      <c r="N21" s="166">
        <v>0</v>
      </c>
      <c r="O21" s="166">
        <v>0</v>
      </c>
      <c r="P21" s="166">
        <v>0</v>
      </c>
      <c r="Q21" s="61">
        <v>0</v>
      </c>
      <c r="R21" s="61">
        <v>0</v>
      </c>
      <c r="S21" s="167">
        <v>0</v>
      </c>
    </row>
    <row r="22" spans="1:19" ht="15" x14ac:dyDescent="0.35">
      <c r="A22" s="31"/>
      <c r="B22" s="87" t="s">
        <v>159</v>
      </c>
      <c r="C22" s="170">
        <f t="shared" ref="C22:S22" si="1">SUM(C19:C21)</f>
        <v>0</v>
      </c>
      <c r="D22" s="170">
        <f t="shared" si="1"/>
        <v>0</v>
      </c>
      <c r="E22" s="170">
        <f t="shared" si="1"/>
        <v>0</v>
      </c>
      <c r="F22" s="170">
        <f t="shared" si="1"/>
        <v>0</v>
      </c>
      <c r="G22" s="170">
        <f t="shared" si="1"/>
        <v>0</v>
      </c>
      <c r="H22" s="170">
        <f t="shared" si="1"/>
        <v>0</v>
      </c>
      <c r="I22" s="171">
        <f t="shared" si="1"/>
        <v>0</v>
      </c>
      <c r="J22" s="65">
        <f t="shared" si="1"/>
        <v>0</v>
      </c>
      <c r="K22" s="65">
        <f t="shared" si="1"/>
        <v>0</v>
      </c>
      <c r="L22" s="65">
        <f t="shared" si="1"/>
        <v>0</v>
      </c>
      <c r="M22" s="65">
        <f t="shared" si="1"/>
        <v>0</v>
      </c>
      <c r="N22" s="65">
        <f t="shared" si="1"/>
        <v>0</v>
      </c>
      <c r="O22" s="65">
        <f t="shared" si="1"/>
        <v>0</v>
      </c>
      <c r="P22" s="65">
        <f t="shared" si="1"/>
        <v>0</v>
      </c>
      <c r="Q22" s="65">
        <f t="shared" si="1"/>
        <v>0</v>
      </c>
      <c r="R22" s="65">
        <f t="shared" si="1"/>
        <v>0</v>
      </c>
      <c r="S22" s="149">
        <f t="shared" si="1"/>
        <v>0</v>
      </c>
    </row>
    <row r="23" spans="1:19" ht="14" x14ac:dyDescent="0.35">
      <c r="C23" s="52"/>
      <c r="D23" s="53"/>
      <c r="E23" s="116"/>
      <c r="F23" s="117"/>
      <c r="G23" s="116"/>
      <c r="H23" s="116"/>
      <c r="I23" s="118"/>
      <c r="J23" s="52"/>
      <c r="K23" s="53"/>
      <c r="L23" s="116"/>
      <c r="M23" s="117"/>
      <c r="N23" s="116"/>
      <c r="O23" s="116"/>
      <c r="P23" s="116"/>
      <c r="Q23" s="116"/>
      <c r="R23" s="116"/>
      <c r="S23" s="118"/>
    </row>
    <row r="24" spans="1:19" ht="14" x14ac:dyDescent="0.35">
      <c r="A24" s="75"/>
      <c r="B24" s="79" t="s">
        <v>226</v>
      </c>
      <c r="C24" s="56"/>
      <c r="D24" s="57"/>
      <c r="E24" s="58"/>
      <c r="F24" s="57"/>
      <c r="G24" s="58"/>
      <c r="H24" s="58"/>
      <c r="I24" s="59"/>
      <c r="J24" s="56"/>
      <c r="K24" s="57"/>
      <c r="L24" s="58"/>
      <c r="M24" s="57"/>
      <c r="N24" s="58"/>
      <c r="O24" s="58"/>
      <c r="P24" s="58"/>
      <c r="Q24" s="58"/>
      <c r="R24" s="58"/>
      <c r="S24" s="59"/>
    </row>
    <row r="25" spans="1:19" x14ac:dyDescent="0.35">
      <c r="A25" s="12" t="str">
        <f>LEFT(A21,SEARCH("-",A21))&amp;RIGHT(A21,LEN(A21)-SEARCH("-",A21))+1</f>
        <v>App1-9</v>
      </c>
      <c r="B25" s="12" t="s">
        <v>85</v>
      </c>
      <c r="C25" s="166">
        <v>0</v>
      </c>
      <c r="D25" s="166">
        <v>0</v>
      </c>
      <c r="E25" s="166">
        <v>0</v>
      </c>
      <c r="F25" s="166">
        <v>0</v>
      </c>
      <c r="G25" s="166">
        <v>0</v>
      </c>
      <c r="H25" s="166">
        <v>0</v>
      </c>
      <c r="I25" s="167">
        <v>0</v>
      </c>
      <c r="J25" s="166">
        <v>0</v>
      </c>
      <c r="K25" s="166">
        <v>0</v>
      </c>
      <c r="L25" s="166">
        <v>0</v>
      </c>
      <c r="M25" s="166">
        <v>0</v>
      </c>
      <c r="N25" s="166">
        <v>0</v>
      </c>
      <c r="O25" s="166">
        <v>0</v>
      </c>
      <c r="P25" s="166">
        <v>0</v>
      </c>
      <c r="Q25" s="166">
        <v>0</v>
      </c>
      <c r="R25" s="166">
        <v>0</v>
      </c>
      <c r="S25" s="167">
        <v>0</v>
      </c>
    </row>
    <row r="26" spans="1:19" x14ac:dyDescent="0.35">
      <c r="A26" s="12" t="str">
        <f>LEFT(A25,SEARCH("-",A25))&amp;RIGHT(A25,LEN(A25)-SEARCH("-",A25))+1</f>
        <v>App1-10</v>
      </c>
      <c r="B26" s="12" t="s">
        <v>86</v>
      </c>
      <c r="C26" s="166">
        <v>0</v>
      </c>
      <c r="D26" s="166">
        <v>0</v>
      </c>
      <c r="E26" s="166">
        <v>0</v>
      </c>
      <c r="F26" s="166">
        <v>0</v>
      </c>
      <c r="G26" s="166">
        <v>0</v>
      </c>
      <c r="H26" s="166">
        <v>0</v>
      </c>
      <c r="I26" s="167">
        <v>0</v>
      </c>
      <c r="J26" s="166">
        <v>0</v>
      </c>
      <c r="K26" s="166">
        <v>0</v>
      </c>
      <c r="L26" s="166">
        <v>0</v>
      </c>
      <c r="M26" s="166">
        <v>0</v>
      </c>
      <c r="N26" s="166">
        <v>0</v>
      </c>
      <c r="O26" s="166">
        <v>0</v>
      </c>
      <c r="P26" s="166">
        <v>0</v>
      </c>
      <c r="Q26" s="166">
        <v>0</v>
      </c>
      <c r="R26" s="166">
        <v>0</v>
      </c>
      <c r="S26" s="167">
        <v>0</v>
      </c>
    </row>
    <row r="27" spans="1:19" x14ac:dyDescent="0.35">
      <c r="A27" s="12" t="str">
        <f>LEFT(A26,SEARCH("-",A26))&amp;RIGHT(A26,LEN(A26)-SEARCH("-",A26))+1</f>
        <v>App1-11</v>
      </c>
      <c r="B27" s="31" t="s">
        <v>39</v>
      </c>
      <c r="C27" s="166">
        <v>0</v>
      </c>
      <c r="D27" s="166">
        <v>0</v>
      </c>
      <c r="E27" s="166">
        <v>0</v>
      </c>
      <c r="F27" s="166">
        <v>0</v>
      </c>
      <c r="G27" s="166">
        <v>0</v>
      </c>
      <c r="H27" s="166">
        <v>0</v>
      </c>
      <c r="I27" s="167">
        <v>0</v>
      </c>
      <c r="J27" s="166">
        <v>0</v>
      </c>
      <c r="K27" s="166">
        <v>0</v>
      </c>
      <c r="L27" s="166">
        <v>0</v>
      </c>
      <c r="M27" s="166">
        <v>0</v>
      </c>
      <c r="N27" s="166">
        <v>0</v>
      </c>
      <c r="O27" s="166">
        <v>0</v>
      </c>
      <c r="P27" s="166">
        <v>0</v>
      </c>
      <c r="Q27" s="61">
        <v>0</v>
      </c>
      <c r="R27" s="61">
        <v>0</v>
      </c>
      <c r="S27" s="167">
        <v>0</v>
      </c>
    </row>
    <row r="28" spans="1:19" ht="15" x14ac:dyDescent="0.35">
      <c r="A28" s="31"/>
      <c r="B28" s="87" t="s">
        <v>227</v>
      </c>
      <c r="C28" s="170">
        <f t="shared" ref="C28:S28" si="2">SUM(C25:C27)</f>
        <v>0</v>
      </c>
      <c r="D28" s="170">
        <f t="shared" si="2"/>
        <v>0</v>
      </c>
      <c r="E28" s="170">
        <f t="shared" si="2"/>
        <v>0</v>
      </c>
      <c r="F28" s="170">
        <f t="shared" si="2"/>
        <v>0</v>
      </c>
      <c r="G28" s="170">
        <f t="shared" si="2"/>
        <v>0</v>
      </c>
      <c r="H28" s="170">
        <f t="shared" si="2"/>
        <v>0</v>
      </c>
      <c r="I28" s="171">
        <f t="shared" si="2"/>
        <v>0</v>
      </c>
      <c r="J28" s="65">
        <f t="shared" si="2"/>
        <v>0</v>
      </c>
      <c r="K28" s="65">
        <f t="shared" si="2"/>
        <v>0</v>
      </c>
      <c r="L28" s="65">
        <f t="shared" si="2"/>
        <v>0</v>
      </c>
      <c r="M28" s="65">
        <f t="shared" si="2"/>
        <v>0</v>
      </c>
      <c r="N28" s="65">
        <f t="shared" si="2"/>
        <v>0</v>
      </c>
      <c r="O28" s="65">
        <f t="shared" si="2"/>
        <v>0</v>
      </c>
      <c r="P28" s="65">
        <f t="shared" si="2"/>
        <v>0</v>
      </c>
      <c r="Q28" s="65">
        <f t="shared" si="2"/>
        <v>0</v>
      </c>
      <c r="R28" s="65">
        <f t="shared" si="2"/>
        <v>0</v>
      </c>
      <c r="S28" s="149">
        <f t="shared" si="2"/>
        <v>0</v>
      </c>
    </row>
    <row r="29" spans="1:19" ht="15" x14ac:dyDescent="0.35">
      <c r="A29" s="31"/>
      <c r="B29" s="160"/>
      <c r="C29" s="67"/>
      <c r="D29" s="67"/>
      <c r="E29" s="67"/>
      <c r="F29" s="67"/>
      <c r="G29" s="67"/>
      <c r="H29" s="67"/>
      <c r="I29" s="161"/>
      <c r="J29" s="67"/>
      <c r="K29" s="67"/>
      <c r="L29" s="67"/>
      <c r="M29" s="67"/>
      <c r="N29" s="67"/>
      <c r="O29" s="67"/>
      <c r="P29" s="67"/>
      <c r="Q29" s="67"/>
      <c r="R29" s="67"/>
      <c r="S29" s="161"/>
    </row>
    <row r="30" spans="1:19" ht="14" x14ac:dyDescent="0.35">
      <c r="A30" s="365" t="s">
        <v>228</v>
      </c>
      <c r="B30" s="365"/>
      <c r="C30" s="172">
        <f>C16+C22+C28</f>
        <v>0</v>
      </c>
      <c r="D30" s="172">
        <f>D16+D22+D28</f>
        <v>0</v>
      </c>
      <c r="E30" s="172">
        <f>E16+E22+E28</f>
        <v>0</v>
      </c>
      <c r="F30" s="172">
        <f t="shared" ref="F30:I30" si="3">F16+F22+F28</f>
        <v>0</v>
      </c>
      <c r="G30" s="172">
        <f t="shared" si="3"/>
        <v>0</v>
      </c>
      <c r="H30" s="172">
        <f t="shared" si="3"/>
        <v>0</v>
      </c>
      <c r="I30" s="172">
        <f t="shared" si="3"/>
        <v>0</v>
      </c>
      <c r="J30" s="139">
        <f t="shared" ref="J30:S30" si="4">J16+J22</f>
        <v>0</v>
      </c>
      <c r="K30" s="139">
        <f t="shared" si="4"/>
        <v>0</v>
      </c>
      <c r="L30" s="139">
        <f t="shared" si="4"/>
        <v>0</v>
      </c>
      <c r="M30" s="139">
        <f t="shared" si="4"/>
        <v>0</v>
      </c>
      <c r="N30" s="139">
        <f t="shared" si="4"/>
        <v>0</v>
      </c>
      <c r="O30" s="139">
        <f t="shared" si="4"/>
        <v>0</v>
      </c>
      <c r="P30" s="139">
        <f t="shared" si="4"/>
        <v>0</v>
      </c>
      <c r="Q30" s="139">
        <f t="shared" si="4"/>
        <v>0</v>
      </c>
      <c r="R30" s="139">
        <f t="shared" si="4"/>
        <v>0</v>
      </c>
      <c r="S30" s="150">
        <f t="shared" si="4"/>
        <v>0</v>
      </c>
    </row>
    <row r="31" spans="1:19" x14ac:dyDescent="0.35">
      <c r="C31" s="88"/>
      <c r="D31" s="89"/>
      <c r="E31" s="90"/>
      <c r="F31" s="89"/>
      <c r="G31" s="90"/>
      <c r="H31" s="90"/>
      <c r="I31" s="55"/>
      <c r="J31" s="88"/>
      <c r="K31" s="89"/>
      <c r="L31" s="90"/>
      <c r="M31" s="89"/>
      <c r="N31" s="90"/>
      <c r="O31" s="90"/>
      <c r="P31" s="90"/>
      <c r="Q31" s="90"/>
      <c r="R31" s="90"/>
      <c r="S31" s="55"/>
    </row>
    <row r="32" spans="1:19" x14ac:dyDescent="0.35">
      <c r="A32" s="70"/>
      <c r="B32" s="70"/>
      <c r="C32" s="70"/>
      <c r="D32" s="71"/>
      <c r="E32" s="72"/>
      <c r="F32" s="71"/>
      <c r="G32" s="72"/>
      <c r="H32" s="72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</sheetData>
  <mergeCells count="3">
    <mergeCell ref="C3:I3"/>
    <mergeCell ref="J3:S3"/>
    <mergeCell ref="A30:B30"/>
  </mergeCells>
  <printOptions horizontalCentered="1" gridLines="1"/>
  <pageMargins left="0.25" right="0.25" top="0.65" bottom="0.65" header="0.3" footer="0.3"/>
  <pageSetup scale="66" fitToHeight="100" orientation="landscape" horizontalDpi="300" verticalDpi="300" r:id="rId1"/>
  <headerFooter alignWithMargins="0">
    <oddHeader>&amp;CPart H - Price Sheet
&amp;A</oddHeader>
    <oddFooter>&amp;L&amp;A&amp;R&amp;P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355C602B61D4B8745672FF491726F" ma:contentTypeVersion="10" ma:contentTypeDescription="Create a new document." ma:contentTypeScope="" ma:versionID="4e51d2eb67ed5c47fab5bf8681e663bc">
  <xsd:schema xmlns:xsd="http://www.w3.org/2001/XMLSchema" xmlns:xs="http://www.w3.org/2001/XMLSchema" xmlns:p="http://schemas.microsoft.com/office/2006/metadata/properties" xmlns:ns2="efcbe98d-6e81-48e3-b33e-626284cf376b" xmlns:ns3="36f61022-8dde-4f3f-b0ae-8daa560bd935" targetNamespace="http://schemas.microsoft.com/office/2006/metadata/properties" ma:root="true" ma:fieldsID="67f98b8c86e61106ae591b1b28af4c9c" ns2:_="" ns3:_="">
    <xsd:import namespace="efcbe98d-6e81-48e3-b33e-626284cf376b"/>
    <xsd:import namespace="36f61022-8dde-4f3f-b0ae-8daa560bd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be98d-6e81-48e3-b33e-626284cf3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61022-8dde-4f3f-b0ae-8daa560bd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9F9A1B-13D2-4C75-BED4-283D580C8B18}">
  <ds:schemaRefs>
    <ds:schemaRef ds:uri="http://purl.org/dc/elements/1.1/"/>
    <ds:schemaRef ds:uri="http://schemas.microsoft.com/office/2006/metadata/properties"/>
    <ds:schemaRef ds:uri="c9d0579c-cabf-4b3a-8420-7c01d5c4177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B874BF-871B-4C7A-86A9-9531BE5AA1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EF2E7F-5388-490E-9EF7-A54F37DC9E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29</vt:i4>
      </vt:variant>
    </vt:vector>
  </HeadingPairs>
  <TitlesOfParts>
    <vt:vector size="46" baseType="lpstr">
      <vt:lpstr>Instructions</vt:lpstr>
      <vt:lpstr>Summary 5-Year</vt:lpstr>
      <vt:lpstr>Summary 8-Year</vt:lpstr>
      <vt:lpstr>Bonding</vt:lpstr>
      <vt:lpstr>AMI Technology Equipment</vt:lpstr>
      <vt:lpstr>AMI Technology Services</vt:lpstr>
      <vt:lpstr>AMI Technology Annual</vt:lpstr>
      <vt:lpstr>Application Technology</vt:lpstr>
      <vt:lpstr>Application Technology Annual</vt:lpstr>
      <vt:lpstr>Electric AMI Meters</vt:lpstr>
      <vt:lpstr>Water Endpoints</vt:lpstr>
      <vt:lpstr>Gas Endpoints</vt:lpstr>
      <vt:lpstr>Electric Installation</vt:lpstr>
      <vt:lpstr>Water Installation</vt:lpstr>
      <vt:lpstr>Gas  Installation</vt:lpstr>
      <vt:lpstr>Network Managed Services</vt:lpstr>
      <vt:lpstr>Additional Offerings</vt:lpstr>
      <vt:lpstr>'Additional Offerings'!Print_Area</vt:lpstr>
      <vt:lpstr>'AMI Technology Annual'!Print_Area</vt:lpstr>
      <vt:lpstr>'AMI Technology Equipment'!Print_Area</vt:lpstr>
      <vt:lpstr>'AMI Technology Services'!Print_Area</vt:lpstr>
      <vt:lpstr>'Application Technology'!Print_Area</vt:lpstr>
      <vt:lpstr>'Application Technology Annual'!Print_Area</vt:lpstr>
      <vt:lpstr>Bonding!Print_Area</vt:lpstr>
      <vt:lpstr>'Electric AMI Meters'!Print_Area</vt:lpstr>
      <vt:lpstr>'Electric Installation'!Print_Area</vt:lpstr>
      <vt:lpstr>'Gas  Installation'!Print_Area</vt:lpstr>
      <vt:lpstr>'Gas Endpoints'!Print_Area</vt:lpstr>
      <vt:lpstr>Instructions!Print_Area</vt:lpstr>
      <vt:lpstr>'Network Managed Services'!Print_Area</vt:lpstr>
      <vt:lpstr>'Water Endpoints'!Print_Area</vt:lpstr>
      <vt:lpstr>'Water Installation'!Print_Area</vt:lpstr>
      <vt:lpstr>'Additional Offerings'!Print_Titles</vt:lpstr>
      <vt:lpstr>'AMI Technology Annual'!Print_Titles</vt:lpstr>
      <vt:lpstr>'AMI Technology Equipment'!Print_Titles</vt:lpstr>
      <vt:lpstr>'AMI Technology Services'!Print_Titles</vt:lpstr>
      <vt:lpstr>'Application Technology'!Print_Titles</vt:lpstr>
      <vt:lpstr>'Application Technology Annual'!Print_Titles</vt:lpstr>
      <vt:lpstr>Bonding!Print_Titles</vt:lpstr>
      <vt:lpstr>'Electric AMI Meters'!Print_Titles</vt:lpstr>
      <vt:lpstr>'Electric Installation'!Print_Titles</vt:lpstr>
      <vt:lpstr>'Gas  Installation'!Print_Titles</vt:lpstr>
      <vt:lpstr>'Gas Endpoints'!Print_Titles</vt:lpstr>
      <vt:lpstr>'Network Managed Services'!Print_Titles</vt:lpstr>
      <vt:lpstr>'Water Endpoints'!Print_Titles</vt:lpstr>
      <vt:lpstr>'Water Installation'!Print_Titles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Cara Lynn Tritt</cp:lastModifiedBy>
  <cp:revision/>
  <dcterms:created xsi:type="dcterms:W3CDTF">2016-09-30T14:45:26Z</dcterms:created>
  <dcterms:modified xsi:type="dcterms:W3CDTF">2025-08-11T17:09:21Z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0x010100624355C602B61D4B8745672FF491726F</vt:lpwstr>
  </property>
</Properties>
</file>